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hananrinj\Desktop\ราคากลาง\7. ห้องน้ำโรงอาหาร\"/>
    </mc:Choice>
  </mc:AlternateContent>
  <bookViews>
    <workbookView xWindow="0" yWindow="0" windowWidth="28800" windowHeight="11610" tabRatio="893"/>
  </bookViews>
  <sheets>
    <sheet name="ปร.6" sheetId="155" r:id="rId1"/>
    <sheet name="ปร.5(ก)" sheetId="156" r:id="rId2"/>
    <sheet name="ปร5ข" sheetId="152" r:id="rId3"/>
    <sheet name="ปร.4 1.รื้อถอน ปรับภูมิทัศน์" sheetId="151" r:id="rId4"/>
    <sheet name="ปร.4 2.ห้องน้ำ" sheetId="135" r:id="rId5"/>
    <sheet name="ปร.4(พ)" sheetId="158" r:id="rId6"/>
    <sheet name="เหตุผลฯ" sheetId="157" r:id="rId7"/>
    <sheet name="ครุภัณฑ์จัดซื้อสั่งซื้อ" sheetId="153" r:id="rId8"/>
    <sheet name="FactorF" sheetId="159" r:id="rId9"/>
    <sheet name="Back up" sheetId="160" r:id="rId10"/>
    <sheet name="BOQ" sheetId="161" r:id="rId11"/>
  </sheets>
  <externalReferences>
    <externalReference r:id="rId12"/>
  </externalReferences>
  <definedNames>
    <definedName name="A" localSheetId="10">#REF!</definedName>
    <definedName name="A" localSheetId="3">#REF!</definedName>
    <definedName name="A">#REF!</definedName>
    <definedName name="Excel_BuiltIn_Print_Area_7" localSheetId="10">#REF!</definedName>
    <definedName name="Excel_BuiltIn_Print_Area_7" localSheetId="3">#REF!</definedName>
    <definedName name="Excel_BuiltIn_Print_Area_7">#REF!</definedName>
    <definedName name="Excel_BuiltIn_Print_Titles_10" localSheetId="10">#REF!</definedName>
    <definedName name="Excel_BuiltIn_Print_Titles_10" localSheetId="3">#REF!</definedName>
    <definedName name="Excel_BuiltIn_Print_Titles_10">#REF!</definedName>
    <definedName name="Excel_BuiltIn_Print_Titles_11" localSheetId="10">#REF!</definedName>
    <definedName name="Excel_BuiltIn_Print_Titles_11" localSheetId="3">#REF!</definedName>
    <definedName name="Excel_BuiltIn_Print_Titles_11">#REF!</definedName>
    <definedName name="Excel_BuiltIn_Print_Titles_3" localSheetId="10">#REF!</definedName>
    <definedName name="Excel_BuiltIn_Print_Titles_3" localSheetId="3">#REF!</definedName>
    <definedName name="Excel_BuiltIn_Print_Titles_3">#REF!</definedName>
    <definedName name="Excel_BuiltIn_Print_Titles_3_1" localSheetId="10">#REF!</definedName>
    <definedName name="Excel_BuiltIn_Print_Titles_3_1" localSheetId="3">#REF!</definedName>
    <definedName name="Excel_BuiltIn_Print_Titles_3_1">#REF!</definedName>
    <definedName name="Excel_BuiltIn_Print_Titles_3_1_1" localSheetId="10">#REF!</definedName>
    <definedName name="Excel_BuiltIn_Print_Titles_3_1_1" localSheetId="3">#REF!</definedName>
    <definedName name="Excel_BuiltIn_Print_Titles_3_1_1">#REF!</definedName>
    <definedName name="Excel_BuiltIn_Print_Titles_3_1_1_1" localSheetId="10">#REF!</definedName>
    <definedName name="Excel_BuiltIn_Print_Titles_3_1_1_1" localSheetId="3">#REF!</definedName>
    <definedName name="Excel_BuiltIn_Print_Titles_3_1_1_1">#REF!</definedName>
    <definedName name="Excel_BuiltIn_Print_Titles_5" localSheetId="10">#REF!</definedName>
    <definedName name="Excel_BuiltIn_Print_Titles_5" localSheetId="3">#REF!</definedName>
    <definedName name="Excel_BuiltIn_Print_Titles_5">#REF!</definedName>
    <definedName name="Excel_BuiltIn_Print_Titles_5_1" localSheetId="10">#REF!</definedName>
    <definedName name="Excel_BuiltIn_Print_Titles_5_1" localSheetId="3">#REF!</definedName>
    <definedName name="Excel_BuiltIn_Print_Titles_5_1">#REF!</definedName>
    <definedName name="Excel_BuiltIn_Print_Titles_6" localSheetId="10">#REF!</definedName>
    <definedName name="Excel_BuiltIn_Print_Titles_6" localSheetId="3">#REF!</definedName>
    <definedName name="Excel_BuiltIn_Print_Titles_6">#REF!</definedName>
    <definedName name="Excel_BuiltIn_Print_Titles_6_1" localSheetId="10">#REF!</definedName>
    <definedName name="Excel_BuiltIn_Print_Titles_6_1" localSheetId="3">#REF!</definedName>
    <definedName name="Excel_BuiltIn_Print_Titles_6_1">#REF!</definedName>
    <definedName name="Excel_BuiltIn_Print_Titles_7" localSheetId="10">#REF!</definedName>
    <definedName name="Excel_BuiltIn_Print_Titles_7" localSheetId="3">#REF!</definedName>
    <definedName name="Excel_BuiltIn_Print_Titles_7">#REF!</definedName>
    <definedName name="Excel_BuiltIn_Print_Titles_7_1" localSheetId="10">#REF!</definedName>
    <definedName name="Excel_BuiltIn_Print_Titles_7_1" localSheetId="3">#REF!</definedName>
    <definedName name="Excel_BuiltIn_Print_Titles_7_1">#REF!</definedName>
    <definedName name="Excel_BuiltIn_Print_Titles_8" localSheetId="10">#REF!</definedName>
    <definedName name="Excel_BuiltIn_Print_Titles_8" localSheetId="3">#REF!</definedName>
    <definedName name="Excel_BuiltIn_Print_Titles_8">#REF!</definedName>
    <definedName name="Excel_BuiltIn_Print_Titles_9" localSheetId="10">'[1]ปรับอากาศ(งานตกแต่งภายใน)'!#REF!</definedName>
    <definedName name="Excel_BuiltIn_Print_Titles_9" localSheetId="3">'[1]ปรับอากาศ(งานตกแต่งภายใน)'!#REF!</definedName>
    <definedName name="Excel_BuiltIn_Print_Titles_9">'[1]ปรับอากาศ(งานตกแต่งภายใน)'!#REF!</definedName>
    <definedName name="I" localSheetId="10">#REF!</definedName>
    <definedName name="I" localSheetId="3">#REF!</definedName>
    <definedName name="I">#REF!</definedName>
    <definedName name="IX" localSheetId="10">#REF!</definedName>
    <definedName name="IX" localSheetId="3">#REF!</definedName>
    <definedName name="IX">#REF!</definedName>
    <definedName name="IY" localSheetId="10">#REF!</definedName>
    <definedName name="IY" localSheetId="3">#REF!</definedName>
    <definedName name="IY">#REF!</definedName>
    <definedName name="L1_" localSheetId="10">#REF!</definedName>
    <definedName name="L1_" localSheetId="3">#REF!</definedName>
    <definedName name="L1_">#REF!</definedName>
    <definedName name="L2_" localSheetId="10">#REF!</definedName>
    <definedName name="L2_" localSheetId="3">#REF!</definedName>
    <definedName name="L2_">#REF!</definedName>
    <definedName name="L2_1" localSheetId="10">#REF!</definedName>
    <definedName name="L2_1" localSheetId="3">#REF!</definedName>
    <definedName name="L2_1">#REF!</definedName>
    <definedName name="_xlnm.Print_Area" localSheetId="10">BOQ!$A$1:$J$267</definedName>
    <definedName name="_xlnm.Print_Area" localSheetId="7">ครุภัณฑ์จัดซื้อสั่งซื้อ!$A$1:$J$24</definedName>
    <definedName name="_xlnm.Print_Area" localSheetId="3">'ปร.4 1.รื้อถอน ปรับภูมิทัศน์'!$A$1:$J$27</definedName>
    <definedName name="_xlnm.Print_Area" localSheetId="4">'ปร.4 2.ห้องน้ำ'!$A$1:$J$254</definedName>
    <definedName name="_xlnm.Print_Area" localSheetId="5">'ปร.4(พ)'!$A$1:$I$23</definedName>
    <definedName name="_xlnm.Print_Area" localSheetId="1">'ปร.5(ก)'!$A$1:$F$38</definedName>
    <definedName name="_xlnm.Print_Area" localSheetId="0">ปร.6!$A$1:$F$38</definedName>
    <definedName name="_xlnm.Print_Titles" localSheetId="10">BOQ!$4:$5</definedName>
    <definedName name="_xlnm.Print_Titles" localSheetId="3">'ปร.4 1.รื้อถอน ปรับภูมิทัศน์'!$4:$5</definedName>
    <definedName name="_xlnm.Print_Titles" localSheetId="4">'ปร.4 2.ห้องน้ำ'!$4:$5</definedName>
    <definedName name="_xlnm.Print_Titles" localSheetId="5">'ปร.4(พ)'!$1:$9</definedName>
    <definedName name="s">#REF!</definedName>
    <definedName name="y" localSheetId="10">#REF!</definedName>
    <definedName name="y" localSheetId="3">#REF!</definedName>
    <definedName name="y">#REF!</definedName>
    <definedName name="เสาธง" localSheetId="10">#REF!</definedName>
    <definedName name="เสาธง" localSheetId="3">#REF!</definedName>
    <definedName name="เสาธง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29" i="159" l="1"/>
  <c r="I163" i="135"/>
  <c r="H163" i="135"/>
  <c r="F7" i="153"/>
  <c r="F35" i="157"/>
  <c r="F123" i="135"/>
  <c r="F98" i="135"/>
  <c r="F110" i="135"/>
  <c r="F75" i="135" l="1"/>
  <c r="I69" i="135"/>
  <c r="H69" i="135"/>
  <c r="F69" i="135"/>
  <c r="I52" i="135"/>
  <c r="H52" i="135"/>
  <c r="F52" i="135"/>
  <c r="F27" i="151"/>
  <c r="H27" i="151"/>
  <c r="I27" i="151"/>
  <c r="F179" i="135" l="1"/>
  <c r="F178" i="135"/>
  <c r="I172" i="135"/>
  <c r="H172" i="135"/>
  <c r="F172" i="135"/>
  <c r="F163" i="135"/>
  <c r="I123" i="135"/>
  <c r="I110" i="135"/>
  <c r="H110" i="135"/>
  <c r="I31" i="161" l="1"/>
  <c r="H264" i="161"/>
  <c r="F264" i="161"/>
  <c r="G259" i="161"/>
  <c r="I256" i="161"/>
  <c r="I255" i="161"/>
  <c r="H258" i="161"/>
  <c r="F258" i="161"/>
  <c r="H252" i="161"/>
  <c r="I250" i="161"/>
  <c r="I252" i="161" s="1"/>
  <c r="F252" i="161"/>
  <c r="F248" i="161"/>
  <c r="I246" i="161"/>
  <c r="I242" i="161"/>
  <c r="H240" i="161"/>
  <c r="F240" i="161"/>
  <c r="G236" i="161"/>
  <c r="I233" i="161"/>
  <c r="I232" i="161"/>
  <c r="H235" i="161"/>
  <c r="F235" i="161"/>
  <c r="I227" i="161"/>
  <c r="I218" i="161"/>
  <c r="I216" i="161"/>
  <c r="I214" i="161"/>
  <c r="I213" i="161"/>
  <c r="I207" i="161"/>
  <c r="I206" i="161"/>
  <c r="I205" i="161"/>
  <c r="I201" i="161"/>
  <c r="I199" i="161"/>
  <c r="I197" i="161"/>
  <c r="I196" i="161"/>
  <c r="I194" i="161"/>
  <c r="I193" i="161"/>
  <c r="H188" i="161"/>
  <c r="F188" i="161"/>
  <c r="I186" i="161"/>
  <c r="I185" i="161"/>
  <c r="I184" i="161"/>
  <c r="H182" i="161"/>
  <c r="F182" i="161"/>
  <c r="I179" i="161"/>
  <c r="I175" i="161"/>
  <c r="I182" i="161" s="1"/>
  <c r="I172" i="161"/>
  <c r="I171" i="161"/>
  <c r="I170" i="161"/>
  <c r="I169" i="161"/>
  <c r="I168" i="161"/>
  <c r="I166" i="161"/>
  <c r="I165" i="161"/>
  <c r="I164" i="161"/>
  <c r="I163" i="161"/>
  <c r="I162" i="161"/>
  <c r="I161" i="161"/>
  <c r="I160" i="161"/>
  <c r="I159" i="161"/>
  <c r="I158" i="161"/>
  <c r="I157" i="161"/>
  <c r="I153" i="161"/>
  <c r="I150" i="161"/>
  <c r="I148" i="161"/>
  <c r="I146" i="161"/>
  <c r="I145" i="161"/>
  <c r="I144" i="161"/>
  <c r="I143" i="161"/>
  <c r="I142" i="161"/>
  <c r="I141" i="161"/>
  <c r="I140" i="161"/>
  <c r="I139" i="161"/>
  <c r="I138" i="161"/>
  <c r="I137" i="161"/>
  <c r="I136" i="161"/>
  <c r="I133" i="161"/>
  <c r="I130" i="161"/>
  <c r="I129" i="161"/>
  <c r="I127" i="161"/>
  <c r="H131" i="161"/>
  <c r="F131" i="161"/>
  <c r="I122" i="161"/>
  <c r="I120" i="161"/>
  <c r="I116" i="161"/>
  <c r="I113" i="161"/>
  <c r="I110" i="161"/>
  <c r="I108" i="161"/>
  <c r="I105" i="161"/>
  <c r="I104" i="161"/>
  <c r="I103" i="161"/>
  <c r="I102" i="161"/>
  <c r="I101" i="161"/>
  <c r="I99" i="161"/>
  <c r="I97" i="161"/>
  <c r="I95" i="161"/>
  <c r="I93" i="161"/>
  <c r="I91" i="161"/>
  <c r="I90" i="161"/>
  <c r="I89" i="161"/>
  <c r="I88" i="161"/>
  <c r="I86" i="161"/>
  <c r="I85" i="161"/>
  <c r="H83" i="161"/>
  <c r="F83" i="161"/>
  <c r="I79" i="161"/>
  <c r="I74" i="161"/>
  <c r="I72" i="161"/>
  <c r="I69" i="161"/>
  <c r="I67" i="161"/>
  <c r="I66" i="161"/>
  <c r="I65" i="161"/>
  <c r="H77" i="161"/>
  <c r="I63" i="161"/>
  <c r="I59" i="161"/>
  <c r="I57" i="161"/>
  <c r="I56" i="161"/>
  <c r="I54" i="161"/>
  <c r="I52" i="161"/>
  <c r="I49" i="161"/>
  <c r="I43" i="161"/>
  <c r="I38" i="161"/>
  <c r="I35" i="161"/>
  <c r="I33" i="161"/>
  <c r="I32" i="161"/>
  <c r="I26" i="161"/>
  <c r="I25" i="161"/>
  <c r="I24" i="161"/>
  <c r="I23" i="161"/>
  <c r="I22" i="161"/>
  <c r="I21" i="161"/>
  <c r="I20" i="161"/>
  <c r="I19" i="161"/>
  <c r="I18" i="161"/>
  <c r="I17" i="161"/>
  <c r="I16" i="161"/>
  <c r="I15" i="161"/>
  <c r="I14" i="161"/>
  <c r="I13" i="161"/>
  <c r="I12" i="161"/>
  <c r="I11" i="161"/>
  <c r="I10" i="161"/>
  <c r="H27" i="161"/>
  <c r="I188" i="161" l="1"/>
  <c r="I117" i="161"/>
  <c r="I75" i="161"/>
  <c r="I77" i="161" s="1"/>
  <c r="I100" i="161"/>
  <c r="I228" i="161"/>
  <c r="I92" i="161"/>
  <c r="F244" i="161"/>
  <c r="F259" i="161" s="1"/>
  <c r="I156" i="161"/>
  <c r="I173" i="161" s="1"/>
  <c r="H173" i="161"/>
  <c r="H118" i="161"/>
  <c r="I47" i="161"/>
  <c r="I225" i="161"/>
  <c r="I45" i="161"/>
  <c r="I220" i="161"/>
  <c r="I39" i="161"/>
  <c r="I195" i="161"/>
  <c r="I204" i="161"/>
  <c r="H244" i="161"/>
  <c r="F173" i="161"/>
  <c r="I254" i="161"/>
  <c r="I258" i="161" s="1"/>
  <c r="H248" i="161"/>
  <c r="H106" i="161"/>
  <c r="I125" i="161"/>
  <c r="I131" i="161" s="1"/>
  <c r="I112" i="161"/>
  <c r="H210" i="161"/>
  <c r="I238" i="161"/>
  <c r="I240" i="161" s="1"/>
  <c r="I231" i="161"/>
  <c r="I235" i="161" s="1"/>
  <c r="I81" i="161"/>
  <c r="I83" i="161" s="1"/>
  <c r="I50" i="161"/>
  <c r="F77" i="161"/>
  <c r="I36" i="161"/>
  <c r="I221" i="161"/>
  <c r="I55" i="161"/>
  <c r="I46" i="161"/>
  <c r="H60" i="161"/>
  <c r="I260" i="161"/>
  <c r="I264" i="161" s="1"/>
  <c r="I203" i="161"/>
  <c r="I9" i="161"/>
  <c r="I27" i="161" s="1"/>
  <c r="F27" i="161"/>
  <c r="C102" i="135"/>
  <c r="C104" i="135"/>
  <c r="C103" i="135"/>
  <c r="C84" i="135"/>
  <c r="C83" i="135"/>
  <c r="C81" i="135"/>
  <c r="C80" i="135"/>
  <c r="C79" i="135"/>
  <c r="C78" i="135"/>
  <c r="C77" i="135"/>
  <c r="H189" i="161" l="1"/>
  <c r="H259" i="161"/>
  <c r="H229" i="161"/>
  <c r="F60" i="161"/>
  <c r="I42" i="161"/>
  <c r="I87" i="161"/>
  <c r="I106" i="161" s="1"/>
  <c r="F106" i="161"/>
  <c r="I115" i="161"/>
  <c r="I202" i="161"/>
  <c r="I210" i="161" s="1"/>
  <c r="I53" i="161"/>
  <c r="I60" i="161" s="1"/>
  <c r="F210" i="161"/>
  <c r="I243" i="161"/>
  <c r="I244" i="161" s="1"/>
  <c r="I247" i="161"/>
  <c r="I248" i="161" s="1"/>
  <c r="I58" i="161"/>
  <c r="H222" i="161"/>
  <c r="B10" i="158"/>
  <c r="I259" i="161" l="1"/>
  <c r="I219" i="161"/>
  <c r="I222" i="161" s="1"/>
  <c r="F222" i="161"/>
  <c r="I226" i="161"/>
  <c r="I229" i="161" s="1"/>
  <c r="F229" i="161"/>
  <c r="I111" i="161"/>
  <c r="I118" i="161" s="1"/>
  <c r="I189" i="161" s="1"/>
  <c r="F118" i="161"/>
  <c r="F189" i="161" s="1"/>
  <c r="H236" i="161"/>
  <c r="F33" i="157"/>
  <c r="F236" i="161" l="1"/>
  <c r="I236" i="161"/>
  <c r="F34" i="157"/>
  <c r="G10" i="158" s="1"/>
  <c r="G20" i="158" s="1"/>
  <c r="G21" i="158" l="1"/>
  <c r="E11" i="155"/>
  <c r="H25" i="151"/>
  <c r="F25" i="151"/>
  <c r="I25" i="151" s="1"/>
  <c r="H24" i="151"/>
  <c r="F24" i="151"/>
  <c r="H23" i="151"/>
  <c r="F23" i="151"/>
  <c r="I23" i="151" s="1"/>
  <c r="H22" i="151"/>
  <c r="F22" i="151"/>
  <c r="I22" i="151" s="1"/>
  <c r="H21" i="151"/>
  <c r="F21" i="151"/>
  <c r="I21" i="151" s="1"/>
  <c r="H20" i="151"/>
  <c r="I20" i="151" s="1"/>
  <c r="H19" i="151"/>
  <c r="I19" i="151" s="1"/>
  <c r="H18" i="151"/>
  <c r="F18" i="151"/>
  <c r="I18" i="151" s="1"/>
  <c r="H17" i="151"/>
  <c r="I17" i="151" s="1"/>
  <c r="H16" i="151"/>
  <c r="I16" i="151" s="1"/>
  <c r="H15" i="151"/>
  <c r="I15" i="151" s="1"/>
  <c r="H14" i="151"/>
  <c r="I14" i="151" s="1"/>
  <c r="H13" i="151"/>
  <c r="I13" i="151" s="1"/>
  <c r="H12" i="151"/>
  <c r="I12" i="151" s="1"/>
  <c r="H11" i="151"/>
  <c r="I11" i="151" s="1"/>
  <c r="H10" i="151"/>
  <c r="I10" i="151" s="1"/>
  <c r="H9" i="151"/>
  <c r="I9" i="151" s="1"/>
  <c r="H49" i="151"/>
  <c r="F49" i="151"/>
  <c r="H48" i="151"/>
  <c r="F48" i="151"/>
  <c r="H47" i="151"/>
  <c r="F47" i="151"/>
  <c r="H46" i="151"/>
  <c r="F46" i="151"/>
  <c r="I46" i="151" s="1"/>
  <c r="H45" i="151"/>
  <c r="F45" i="151"/>
  <c r="I45" i="151" s="1"/>
  <c r="H44" i="151"/>
  <c r="F44" i="151"/>
  <c r="H43" i="151"/>
  <c r="F43" i="151"/>
  <c r="H42" i="151"/>
  <c r="F42" i="151"/>
  <c r="H41" i="151"/>
  <c r="F41" i="151"/>
  <c r="I24" i="151" l="1"/>
  <c r="I43" i="151"/>
  <c r="I41" i="151"/>
  <c r="I49" i="151"/>
  <c r="I50" i="151" s="1"/>
  <c r="I47" i="151"/>
  <c r="I48" i="151"/>
  <c r="I42" i="151"/>
  <c r="I44" i="151"/>
  <c r="H50" i="151"/>
  <c r="F50" i="151"/>
  <c r="E210" i="135" l="1"/>
  <c r="E194" i="135"/>
  <c r="E193" i="135"/>
  <c r="E218" i="135"/>
  <c r="E211" i="135"/>
  <c r="E217" i="135"/>
  <c r="H222" i="135"/>
  <c r="H223" i="135"/>
  <c r="F222" i="135"/>
  <c r="F223" i="135"/>
  <c r="E73" i="135"/>
  <c r="E157" i="135"/>
  <c r="F157" i="135" s="1"/>
  <c r="E162" i="135"/>
  <c r="E161" i="135"/>
  <c r="E160" i="135"/>
  <c r="E159" i="135"/>
  <c r="G157" i="135"/>
  <c r="H157" i="135" s="1"/>
  <c r="E156" i="135"/>
  <c r="E155" i="135"/>
  <c r="G154" i="135"/>
  <c r="E154" i="135"/>
  <c r="G153" i="135"/>
  <c r="E153" i="135"/>
  <c r="G152" i="135"/>
  <c r="E152" i="135"/>
  <c r="G151" i="135"/>
  <c r="G150" i="135"/>
  <c r="E151" i="135"/>
  <c r="E150" i="135"/>
  <c r="G148" i="135"/>
  <c r="G147" i="135"/>
  <c r="G144" i="135"/>
  <c r="E148" i="135"/>
  <c r="E147" i="135"/>
  <c r="G108" i="135"/>
  <c r="G107" i="135"/>
  <c r="E108" i="135"/>
  <c r="G97" i="135"/>
  <c r="G104" i="135" s="1"/>
  <c r="G109" i="135" s="1"/>
  <c r="E97" i="135"/>
  <c r="E104" i="135" s="1"/>
  <c r="E109" i="135" s="1"/>
  <c r="G95" i="135"/>
  <c r="G94" i="135"/>
  <c r="G93" i="135"/>
  <c r="H93" i="135" s="1"/>
  <c r="G92" i="135"/>
  <c r="G91" i="135"/>
  <c r="E93" i="135"/>
  <c r="F93" i="135" s="1"/>
  <c r="E94" i="135"/>
  <c r="E95" i="135"/>
  <c r="E92" i="135"/>
  <c r="E91" i="135"/>
  <c r="H79" i="135"/>
  <c r="F79" i="135"/>
  <c r="G83" i="135"/>
  <c r="G96" i="135" s="1"/>
  <c r="E83" i="135"/>
  <c r="E96" i="135" s="1"/>
  <c r="E103" i="135" s="1"/>
  <c r="E107" i="135" s="1"/>
  <c r="G73" i="135"/>
  <c r="I223" i="135" l="1"/>
  <c r="I222" i="135"/>
  <c r="I157" i="135"/>
  <c r="I93" i="135"/>
  <c r="I79" i="135"/>
  <c r="H73" i="135"/>
  <c r="F73" i="135"/>
  <c r="G66" i="135"/>
  <c r="E66" i="135"/>
  <c r="G67" i="135"/>
  <c r="H67" i="135" s="1"/>
  <c r="E67" i="135"/>
  <c r="F67" i="135" s="1"/>
  <c r="H61" i="135"/>
  <c r="F61" i="135"/>
  <c r="I61" i="135" l="1"/>
  <c r="I73" i="135"/>
  <c r="I67" i="135"/>
  <c r="F250" i="135" l="1"/>
  <c r="H250" i="135" l="1"/>
  <c r="H254" i="135" s="1"/>
  <c r="H13" i="135" s="1"/>
  <c r="F254" i="135"/>
  <c r="F13" i="135" s="1"/>
  <c r="G249" i="135"/>
  <c r="H246" i="135"/>
  <c r="F246" i="135"/>
  <c r="H245" i="135"/>
  <c r="F245" i="135"/>
  <c r="H244" i="135"/>
  <c r="H248" i="135" s="1"/>
  <c r="F244" i="135"/>
  <c r="F248" i="135" s="1"/>
  <c r="H240" i="135"/>
  <c r="H242" i="135" s="1"/>
  <c r="F240" i="135"/>
  <c r="F242" i="135" s="1"/>
  <c r="H236" i="135"/>
  <c r="F236" i="135"/>
  <c r="H232" i="135"/>
  <c r="F232" i="135"/>
  <c r="H228" i="135"/>
  <c r="H230" i="135" s="1"/>
  <c r="F228" i="135"/>
  <c r="F230" i="135" s="1"/>
  <c r="G226" i="135"/>
  <c r="H221" i="135"/>
  <c r="H225" i="135" s="1"/>
  <c r="F221" i="135"/>
  <c r="F225" i="135" s="1"/>
  <c r="H215" i="135"/>
  <c r="E215" i="135"/>
  <c r="F215" i="135" s="1"/>
  <c r="H208" i="135"/>
  <c r="F208" i="135"/>
  <c r="H206" i="135"/>
  <c r="F206" i="135"/>
  <c r="H204" i="135"/>
  <c r="F204" i="135"/>
  <c r="H203" i="135"/>
  <c r="F203" i="135"/>
  <c r="H197" i="135"/>
  <c r="F197" i="135"/>
  <c r="H196" i="135"/>
  <c r="F196" i="135"/>
  <c r="G195" i="135"/>
  <c r="H195" i="135" s="1"/>
  <c r="F195" i="135"/>
  <c r="H191" i="135"/>
  <c r="F191" i="135"/>
  <c r="H189" i="135"/>
  <c r="F189" i="135"/>
  <c r="H187" i="135"/>
  <c r="F187" i="135"/>
  <c r="H186" i="135"/>
  <c r="F186" i="135"/>
  <c r="H185" i="135"/>
  <c r="F185" i="135"/>
  <c r="H184" i="135"/>
  <c r="F184" i="135"/>
  <c r="H183" i="135"/>
  <c r="F183" i="135"/>
  <c r="H169" i="135"/>
  <c r="F169" i="135"/>
  <c r="H156" i="135"/>
  <c r="F156" i="135"/>
  <c r="H155" i="135"/>
  <c r="F155" i="135"/>
  <c r="H154" i="135"/>
  <c r="F154" i="135"/>
  <c r="H153" i="135"/>
  <c r="F153" i="135"/>
  <c r="H152" i="135"/>
  <c r="F152" i="135"/>
  <c r="H151" i="135"/>
  <c r="F151" i="135"/>
  <c r="H150" i="135"/>
  <c r="F150" i="135"/>
  <c r="H149" i="135"/>
  <c r="F149" i="135"/>
  <c r="H148" i="135"/>
  <c r="F148" i="135"/>
  <c r="H147" i="135"/>
  <c r="F147" i="135"/>
  <c r="H144" i="135"/>
  <c r="F144" i="135"/>
  <c r="H162" i="135"/>
  <c r="F162" i="135"/>
  <c r="H161" i="135"/>
  <c r="F161" i="135"/>
  <c r="H160" i="135"/>
  <c r="F160" i="135"/>
  <c r="H159" i="135"/>
  <c r="F159" i="135"/>
  <c r="H158" i="135"/>
  <c r="F158" i="135"/>
  <c r="H122" i="135"/>
  <c r="F122" i="135"/>
  <c r="H121" i="135"/>
  <c r="F121" i="135"/>
  <c r="H119" i="135"/>
  <c r="F119" i="135"/>
  <c r="H117" i="135"/>
  <c r="F117" i="135"/>
  <c r="H109" i="135"/>
  <c r="F109" i="135"/>
  <c r="H108" i="135"/>
  <c r="F108" i="135"/>
  <c r="H107" i="135"/>
  <c r="F107" i="135"/>
  <c r="H97" i="135"/>
  <c r="F97" i="135"/>
  <c r="H96" i="135"/>
  <c r="F96" i="135"/>
  <c r="H95" i="135"/>
  <c r="F95" i="135"/>
  <c r="H94" i="135"/>
  <c r="F94" i="135"/>
  <c r="H92" i="135"/>
  <c r="F92" i="135"/>
  <c r="H91" i="135"/>
  <c r="F91" i="135"/>
  <c r="H66" i="135"/>
  <c r="F66" i="135"/>
  <c r="H64" i="135"/>
  <c r="F64" i="135"/>
  <c r="H175" i="135"/>
  <c r="F175" i="135"/>
  <c r="H176" i="135"/>
  <c r="F176" i="135"/>
  <c r="H174" i="135"/>
  <c r="H178" i="135" s="1"/>
  <c r="F174" i="135"/>
  <c r="H141" i="135"/>
  <c r="F141" i="135"/>
  <c r="H138" i="135"/>
  <c r="F138" i="135"/>
  <c r="H137" i="135"/>
  <c r="F137" i="135"/>
  <c r="H136" i="135"/>
  <c r="F136" i="135"/>
  <c r="H135" i="135"/>
  <c r="F135" i="135"/>
  <c r="H134" i="135"/>
  <c r="F134" i="135"/>
  <c r="H133" i="135"/>
  <c r="F133" i="135"/>
  <c r="H132" i="135"/>
  <c r="F132" i="135"/>
  <c r="H131" i="135"/>
  <c r="F131" i="135"/>
  <c r="H130" i="135"/>
  <c r="F130" i="135"/>
  <c r="H129" i="135"/>
  <c r="F129" i="135"/>
  <c r="H128" i="135"/>
  <c r="F128" i="135"/>
  <c r="H114" i="135"/>
  <c r="F114" i="135"/>
  <c r="H103" i="135"/>
  <c r="F103" i="135"/>
  <c r="H102" i="135"/>
  <c r="F102" i="135"/>
  <c r="H104" i="135"/>
  <c r="F104" i="135"/>
  <c r="H105" i="135"/>
  <c r="H89" i="135"/>
  <c r="F89" i="135"/>
  <c r="H84" i="135"/>
  <c r="F84" i="135"/>
  <c r="H87" i="135"/>
  <c r="F87" i="135"/>
  <c r="H85" i="135"/>
  <c r="F85" i="135"/>
  <c r="H83" i="135"/>
  <c r="F83" i="135"/>
  <c r="H82" i="135"/>
  <c r="F82" i="135"/>
  <c r="H81" i="135"/>
  <c r="F81" i="135"/>
  <c r="H80" i="135"/>
  <c r="F80" i="135"/>
  <c r="H78" i="135"/>
  <c r="F78" i="135"/>
  <c r="H77" i="135"/>
  <c r="F77" i="135"/>
  <c r="H71" i="135"/>
  <c r="H75" i="135" s="1"/>
  <c r="F71" i="135"/>
  <c r="H59" i="135"/>
  <c r="F59" i="135"/>
  <c r="H58" i="135"/>
  <c r="F58" i="135"/>
  <c r="H57" i="135"/>
  <c r="F57" i="135"/>
  <c r="H55" i="135"/>
  <c r="F55" i="135"/>
  <c r="F26" i="151"/>
  <c r="H26" i="151"/>
  <c r="F16" i="153"/>
  <c r="H16" i="153"/>
  <c r="F17" i="153"/>
  <c r="H17" i="153"/>
  <c r="F18" i="153"/>
  <c r="H18" i="153"/>
  <c r="F8" i="153"/>
  <c r="H8" i="153"/>
  <c r="F9" i="153"/>
  <c r="H9" i="153"/>
  <c r="F10" i="153"/>
  <c r="H10" i="153"/>
  <c r="F11" i="153"/>
  <c r="H11" i="153"/>
  <c r="F12" i="153"/>
  <c r="H12" i="153"/>
  <c r="F13" i="153"/>
  <c r="H13" i="153"/>
  <c r="F14" i="153"/>
  <c r="H14" i="153"/>
  <c r="F15" i="153"/>
  <c r="H15" i="153"/>
  <c r="H7" i="153"/>
  <c r="I7" i="153" s="1"/>
  <c r="H2" i="153"/>
  <c r="E216" i="135" l="1"/>
  <c r="G216" i="135" s="1"/>
  <c r="H216" i="135" s="1"/>
  <c r="E209" i="135"/>
  <c r="H98" i="135"/>
  <c r="E233" i="135"/>
  <c r="G233" i="135" s="1"/>
  <c r="H233" i="135" s="1"/>
  <c r="H234" i="135" s="1"/>
  <c r="E237" i="135"/>
  <c r="F237" i="135" s="1"/>
  <c r="F238" i="135"/>
  <c r="I11" i="153"/>
  <c r="E192" i="135"/>
  <c r="G192" i="135" s="1"/>
  <c r="H192" i="135" s="1"/>
  <c r="G218" i="135"/>
  <c r="H218" i="135" s="1"/>
  <c r="I14" i="153"/>
  <c r="I244" i="135"/>
  <c r="I10" i="153"/>
  <c r="I15" i="153"/>
  <c r="I186" i="135"/>
  <c r="I204" i="135"/>
  <c r="I154" i="135"/>
  <c r="I152" i="135"/>
  <c r="G194" i="135"/>
  <c r="H194" i="135" s="1"/>
  <c r="I195" i="135"/>
  <c r="I203" i="135"/>
  <c r="I245" i="135"/>
  <c r="I191" i="135"/>
  <c r="I221" i="135"/>
  <c r="I225" i="135" s="1"/>
  <c r="I187" i="135"/>
  <c r="I196" i="135"/>
  <c r="G211" i="135"/>
  <c r="H211" i="135" s="1"/>
  <c r="I208" i="135"/>
  <c r="I232" i="135"/>
  <c r="I153" i="135"/>
  <c r="I169" i="135"/>
  <c r="I184" i="135"/>
  <c r="I206" i="135"/>
  <c r="I246" i="135"/>
  <c r="I189" i="135"/>
  <c r="I197" i="135"/>
  <c r="I236" i="135"/>
  <c r="G217" i="135"/>
  <c r="H217" i="135" s="1"/>
  <c r="F218" i="135"/>
  <c r="I215" i="135"/>
  <c r="G237" i="135"/>
  <c r="H237" i="135" s="1"/>
  <c r="H238" i="135" s="1"/>
  <c r="I185" i="135"/>
  <c r="I228" i="135"/>
  <c r="I230" i="135" s="1"/>
  <c r="I183" i="135"/>
  <c r="I240" i="135"/>
  <c r="I242" i="135" s="1"/>
  <c r="I250" i="135"/>
  <c r="I254" i="135" s="1"/>
  <c r="I13" i="135" s="1"/>
  <c r="I149" i="135"/>
  <c r="I147" i="135"/>
  <c r="I151" i="135"/>
  <c r="I156" i="135"/>
  <c r="I148" i="135"/>
  <c r="I155" i="135"/>
  <c r="I150" i="135"/>
  <c r="I162" i="135"/>
  <c r="I144" i="135"/>
  <c r="I158" i="135"/>
  <c r="I159" i="135"/>
  <c r="I160" i="135"/>
  <c r="I121" i="135"/>
  <c r="I161" i="135"/>
  <c r="I122" i="135"/>
  <c r="I117" i="135"/>
  <c r="I91" i="135"/>
  <c r="I92" i="135"/>
  <c r="I119" i="135"/>
  <c r="I109" i="135"/>
  <c r="I107" i="135"/>
  <c r="I108" i="135"/>
  <c r="I133" i="135"/>
  <c r="I97" i="135"/>
  <c r="I96" i="135"/>
  <c r="I95" i="135"/>
  <c r="I94" i="135"/>
  <c r="I64" i="135"/>
  <c r="I174" i="135"/>
  <c r="I66" i="135"/>
  <c r="I104" i="135"/>
  <c r="I134" i="135"/>
  <c r="I176" i="135"/>
  <c r="I132" i="135"/>
  <c r="I175" i="135"/>
  <c r="I141" i="135"/>
  <c r="I138" i="135"/>
  <c r="I137" i="135"/>
  <c r="I135" i="135"/>
  <c r="I136" i="135"/>
  <c r="I131" i="135"/>
  <c r="I114" i="135"/>
  <c r="I130" i="135"/>
  <c r="I71" i="135"/>
  <c r="I75" i="135" s="1"/>
  <c r="I129" i="135"/>
  <c r="I128" i="135"/>
  <c r="I84" i="135"/>
  <c r="I85" i="135"/>
  <c r="I102" i="135"/>
  <c r="I103" i="135"/>
  <c r="F105" i="135"/>
  <c r="I105" i="135" s="1"/>
  <c r="I89" i="135"/>
  <c r="I82" i="135"/>
  <c r="I78" i="135"/>
  <c r="I81" i="135"/>
  <c r="I80" i="135"/>
  <c r="I55" i="135"/>
  <c r="I87" i="135"/>
  <c r="I58" i="135"/>
  <c r="I83" i="135"/>
  <c r="I77" i="135"/>
  <c r="I59" i="135"/>
  <c r="I57" i="135"/>
  <c r="I13" i="153"/>
  <c r="I12" i="153"/>
  <c r="I17" i="153"/>
  <c r="I26" i="151"/>
  <c r="I9" i="153"/>
  <c r="I18" i="153"/>
  <c r="I16" i="153"/>
  <c r="I8" i="153"/>
  <c r="I179" i="135" l="1"/>
  <c r="I24" i="153"/>
  <c r="I178" i="135"/>
  <c r="H219" i="135"/>
  <c r="I218" i="135"/>
  <c r="I98" i="135"/>
  <c r="I248" i="135"/>
  <c r="F233" i="135"/>
  <c r="F217" i="135"/>
  <c r="I217" i="135" s="1"/>
  <c r="F211" i="135"/>
  <c r="I211" i="135" s="1"/>
  <c r="F194" i="135"/>
  <c r="I194" i="135" s="1"/>
  <c r="F216" i="135"/>
  <c r="F192" i="135"/>
  <c r="F210" i="135"/>
  <c r="G210" i="135"/>
  <c r="H210" i="135" s="1"/>
  <c r="I237" i="135"/>
  <c r="I238" i="135" s="1"/>
  <c r="G209" i="135"/>
  <c r="H209" i="135" s="1"/>
  <c r="F209" i="135"/>
  <c r="F193" i="135"/>
  <c r="G193" i="135"/>
  <c r="H193" i="135" s="1"/>
  <c r="H200" i="135" s="1"/>
  <c r="H249" i="135"/>
  <c r="H12" i="135" s="1"/>
  <c r="H24" i="153"/>
  <c r="F212" i="135" l="1"/>
  <c r="H212" i="135"/>
  <c r="H226" i="135" s="1"/>
  <c r="H11" i="135" s="1"/>
  <c r="I233" i="135"/>
  <c r="I234" i="135" s="1"/>
  <c r="I249" i="135" s="1"/>
  <c r="F234" i="135"/>
  <c r="F249" i="135" s="1"/>
  <c r="F12" i="135" s="1"/>
  <c r="I192" i="135"/>
  <c r="F200" i="135"/>
  <c r="I216" i="135"/>
  <c r="I219" i="135" s="1"/>
  <c r="F219" i="135"/>
  <c r="I193" i="135"/>
  <c r="I12" i="135"/>
  <c r="I210" i="135"/>
  <c r="I209" i="135"/>
  <c r="C9" i="152"/>
  <c r="E9" i="152" s="1"/>
  <c r="F24" i="153"/>
  <c r="E19" i="152" l="1"/>
  <c r="F226" i="135"/>
  <c r="F11" i="135" s="1"/>
  <c r="I212" i="135"/>
  <c r="I200" i="135"/>
  <c r="C19" i="152"/>
  <c r="C10" i="156"/>
  <c r="E10" i="156" s="1"/>
  <c r="E10" i="155" l="1"/>
  <c r="E20" i="152"/>
  <c r="I226" i="135"/>
  <c r="I11" i="135" s="1"/>
  <c r="G25" i="135" l="1"/>
  <c r="E25" i="135"/>
  <c r="C30" i="135"/>
  <c r="C31" i="135" s="1"/>
  <c r="C47" i="135"/>
  <c r="C46" i="135"/>
  <c r="C45" i="135"/>
  <c r="C44" i="135"/>
  <c r="G47" i="135"/>
  <c r="G46" i="135"/>
  <c r="G45" i="135"/>
  <c r="E47" i="135"/>
  <c r="E46" i="135"/>
  <c r="E45" i="135"/>
  <c r="C51" i="135"/>
  <c r="C49" i="135"/>
  <c r="C42" i="135"/>
  <c r="G42" i="135"/>
  <c r="C38" i="135"/>
  <c r="C37" i="135"/>
  <c r="C35" i="135"/>
  <c r="C34" i="135"/>
  <c r="C28" i="135"/>
  <c r="C39" i="135" l="1"/>
  <c r="F46" i="135"/>
  <c r="C50" i="135"/>
  <c r="H46" i="135"/>
  <c r="F47" i="135"/>
  <c r="H47" i="135"/>
  <c r="H45" i="135"/>
  <c r="F45" i="135"/>
  <c r="I45" i="135" s="1"/>
  <c r="I46" i="135" l="1"/>
  <c r="I47" i="135"/>
  <c r="H165" i="135" l="1"/>
  <c r="F165" i="135"/>
  <c r="H139" i="135"/>
  <c r="F139" i="135"/>
  <c r="H125" i="135"/>
  <c r="F125" i="135"/>
  <c r="H112" i="135"/>
  <c r="H123" i="135" s="1"/>
  <c r="F112" i="135"/>
  <c r="H100" i="135"/>
  <c r="F100" i="135"/>
  <c r="H51" i="135"/>
  <c r="F51" i="135"/>
  <c r="H50" i="135"/>
  <c r="F50" i="135"/>
  <c r="H49" i="135"/>
  <c r="F49" i="135"/>
  <c r="H48" i="135"/>
  <c r="F48" i="135"/>
  <c r="I48" i="135" s="1"/>
  <c r="H44" i="135"/>
  <c r="F44" i="135"/>
  <c r="I44" i="135" s="1"/>
  <c r="H42" i="135"/>
  <c r="F42" i="135"/>
  <c r="I42" i="135" s="1"/>
  <c r="H41" i="135"/>
  <c r="F41" i="135"/>
  <c r="I41" i="135" s="1"/>
  <c r="H39" i="135"/>
  <c r="F39" i="135"/>
  <c r="H38" i="135"/>
  <c r="F38" i="135"/>
  <c r="H37" i="135"/>
  <c r="F37" i="135"/>
  <c r="I37" i="135" s="1"/>
  <c r="H35" i="135"/>
  <c r="F35" i="135"/>
  <c r="I35" i="135" s="1"/>
  <c r="H34" i="135"/>
  <c r="F34" i="135"/>
  <c r="I34" i="135" s="1"/>
  <c r="H31" i="135"/>
  <c r="F31" i="135"/>
  <c r="I31" i="135" s="1"/>
  <c r="H30" i="135"/>
  <c r="F30" i="135"/>
  <c r="H28" i="135"/>
  <c r="F28" i="135"/>
  <c r="H27" i="135"/>
  <c r="F27" i="135"/>
  <c r="H25" i="135"/>
  <c r="F25" i="135"/>
  <c r="I25" i="135" s="1"/>
  <c r="H24" i="135"/>
  <c r="F24" i="135"/>
  <c r="H23" i="135"/>
  <c r="F23" i="135"/>
  <c r="B10" i="135"/>
  <c r="I28" i="135" l="1"/>
  <c r="I38" i="135"/>
  <c r="F9" i="135"/>
  <c r="I23" i="135"/>
  <c r="F10" i="135"/>
  <c r="I49" i="135"/>
  <c r="H9" i="135"/>
  <c r="I9" i="135" s="1"/>
  <c r="I30" i="135"/>
  <c r="I39" i="135"/>
  <c r="H179" i="135"/>
  <c r="I27" i="135"/>
  <c r="I139" i="135"/>
  <c r="I50" i="135"/>
  <c r="I24" i="135"/>
  <c r="I51" i="135"/>
  <c r="I125" i="135"/>
  <c r="I112" i="135"/>
  <c r="I165" i="135"/>
  <c r="I100" i="135"/>
  <c r="F21" i="135" l="1"/>
  <c r="H10" i="135"/>
  <c r="H21" i="135" s="1"/>
  <c r="I10" i="135" l="1"/>
  <c r="I21" i="135" s="1"/>
  <c r="C11" i="156" l="1"/>
  <c r="H12" i="156" s="1"/>
  <c r="C24" i="159" l="1"/>
  <c r="E11" i="156"/>
  <c r="E20" i="156" s="1"/>
  <c r="C22" i="156" l="1"/>
  <c r="E9" i="155"/>
  <c r="E20" i="155" s="1"/>
  <c r="C22" i="155" l="1"/>
</calcChain>
</file>

<file path=xl/sharedStrings.xml><?xml version="1.0" encoding="utf-8"?>
<sst xmlns="http://schemas.openxmlformats.org/spreadsheetml/2006/main" count="1116" uniqueCount="394">
  <si>
    <t>ลำดับที่</t>
  </si>
  <si>
    <t>รายการ</t>
  </si>
  <si>
    <t>หมายเหตุ</t>
  </si>
  <si>
    <t>รวมเป็นเงิน (บาท)</t>
  </si>
  <si>
    <t>ส่วนที่ 1 ค่างานก่อสร้าง (ต้นทุน)</t>
  </si>
  <si>
    <t>ตร.ม.</t>
  </si>
  <si>
    <t>หน่วย</t>
  </si>
  <si>
    <t>ค่าวัสดุและแรงงาน</t>
  </si>
  <si>
    <t>ราคาต่อหน่วย</t>
  </si>
  <si>
    <t>จำนวนเงิน</t>
  </si>
  <si>
    <t>กลุ่มงานที่ 1</t>
  </si>
  <si>
    <t>งานโครงสร้างวิศวกรรม</t>
  </si>
  <si>
    <t>งาน</t>
  </si>
  <si>
    <t>งานสถาปัตยกรรม</t>
  </si>
  <si>
    <t>งานระบบไฟฟ้าและสื่อสาร</t>
  </si>
  <si>
    <t>หลัง</t>
  </si>
  <si>
    <t>งานขุดดินและถมคืน</t>
  </si>
  <si>
    <t>ลบ.ม.</t>
  </si>
  <si>
    <t>งานเสาเข็ม</t>
  </si>
  <si>
    <t>ต้น</t>
  </si>
  <si>
    <t>งานแบบหล่อคอนกรีต</t>
  </si>
  <si>
    <t>งานเหล็กเสริมคอนกรีต</t>
  </si>
  <si>
    <t xml:space="preserve"> - เหล็กเส้นกลมผิวเรียบ SR-24</t>
  </si>
  <si>
    <t>กก.</t>
  </si>
  <si>
    <t>ชุด</t>
  </si>
  <si>
    <t>รวมราคารายการที่ 1 งานโครงสร้างวิศวกรรม</t>
  </si>
  <si>
    <t>ม.</t>
  </si>
  <si>
    <t>งานทาสี</t>
  </si>
  <si>
    <t>รวมราคารายการที่ 2 งานสถาปัตยกรรม</t>
  </si>
  <si>
    <t>รวม</t>
  </si>
  <si>
    <t>ปริมาณ</t>
  </si>
  <si>
    <t xml:space="preserve">            ราคาวัสดุสิ่งของ</t>
  </si>
  <si>
    <t xml:space="preserve">               ค่าแรงงาน</t>
  </si>
  <si>
    <t>งานโครงหลังคาเหล็ก</t>
  </si>
  <si>
    <t>งานฝ้าเพดานและเพดาน</t>
  </si>
  <si>
    <t xml:space="preserve"> - ฉาบปูนเรียบโครงสร้าง</t>
  </si>
  <si>
    <t xml:space="preserve"> งานสุขภัณฑ์และอุปกรณ์</t>
  </si>
  <si>
    <t>งานเดินท่อประปา</t>
  </si>
  <si>
    <t>3.1.1</t>
  </si>
  <si>
    <t xml:space="preserve"> - ขนาด DIA 2 นิ้ว</t>
  </si>
  <si>
    <t xml:space="preserve"> - ขนาด DIA 1  นิ้ว</t>
  </si>
  <si>
    <t>3.1.2</t>
  </si>
  <si>
    <t>ตัว</t>
  </si>
  <si>
    <t>3.1.3</t>
  </si>
  <si>
    <t>3.1.4</t>
  </si>
  <si>
    <t>3.1.5</t>
  </si>
  <si>
    <t>ทดสอบ ทำความสะอาด ทาสี สัญลักษณ์</t>
  </si>
  <si>
    <t>3.2.1</t>
  </si>
  <si>
    <t xml:space="preserve"> - ขนาด DIA 4 นิ้ว</t>
  </si>
  <si>
    <t>3.2.2</t>
  </si>
  <si>
    <t>3.2.3</t>
  </si>
  <si>
    <t>3.2.6</t>
  </si>
  <si>
    <t>VENT SYSTEM</t>
  </si>
  <si>
    <t>3.3.1</t>
  </si>
  <si>
    <t>3.3.4</t>
  </si>
  <si>
    <t>3.3.5</t>
  </si>
  <si>
    <t>3.3.6</t>
  </si>
  <si>
    <t xml:space="preserve">  LOAD CENTER  &amp;  SAFETY SWITCH </t>
  </si>
  <si>
    <t xml:space="preserve">  CABLE</t>
  </si>
  <si>
    <t xml:space="preserve">  CONDUIT</t>
  </si>
  <si>
    <t xml:space="preserve">  SWITCH &amp; RECEPTACLE</t>
  </si>
  <si>
    <t xml:space="preserve">  </t>
  </si>
  <si>
    <t xml:space="preserve">  LUMINAIRE</t>
  </si>
  <si>
    <t>SET</t>
  </si>
  <si>
    <t>M</t>
  </si>
  <si>
    <t>LOT</t>
  </si>
  <si>
    <t>ลำดับ</t>
  </si>
  <si>
    <t xml:space="preserve"> - อื่น ๆ</t>
  </si>
  <si>
    <t xml:space="preserve"> - เหล็กเส้นกลมผิวข้ออ้อย SD-40</t>
  </si>
  <si>
    <t xml:space="preserve"> - ขนาด DIA 1/2 นิ้ว</t>
  </si>
  <si>
    <t xml:space="preserve">FITTINGS &amp; ACCESSORIES </t>
  </si>
  <si>
    <t xml:space="preserve">SUPPORT &amp; HANGER  </t>
  </si>
  <si>
    <t>รวมราคารายการที่ 3.1</t>
  </si>
  <si>
    <t>PIPE ( PVC CLASS 8.5  )</t>
  </si>
  <si>
    <t>FLOOR DRAIN (FD.) P - TRAP</t>
  </si>
  <si>
    <t xml:space="preserve">FITTING &amp; ACCESSORIES </t>
  </si>
  <si>
    <t>รวมราคารายการที่  3.2</t>
  </si>
  <si>
    <t>รวมราคารายการที่ 3.3</t>
  </si>
  <si>
    <t>รวมราคารายการที่ 4.1</t>
  </si>
  <si>
    <t>รวมราคารายการที่ 4.2</t>
  </si>
  <si>
    <t xml:space="preserve">  -  DIA  1/2"  IMC</t>
  </si>
  <si>
    <t>รวมราคารายการที่ 4.3</t>
  </si>
  <si>
    <t>รวมราคารายการที่ 4.4</t>
  </si>
  <si>
    <t>รวมราคารายการที่ 4.5</t>
  </si>
  <si>
    <t xml:space="preserve"> - ทาสีกันสนิม และสีน้ำมันทับหน้าโครงหลังคาเหล็ก</t>
  </si>
  <si>
    <t>GATE VALVE (CLASS 125)</t>
  </si>
  <si>
    <t>ก๊อกน้ำเตี้ย (HB)</t>
  </si>
  <si>
    <t>3.1.6</t>
  </si>
  <si>
    <t>FLOOR CLEAN OUT (FCO.)</t>
  </si>
  <si>
    <t>3.2.7</t>
  </si>
  <si>
    <t>3.2.8</t>
  </si>
  <si>
    <t>\</t>
  </si>
  <si>
    <t>-  ลวดผูกเหล็ก เบอร์ 18</t>
  </si>
  <si>
    <t>รวมราคาข้อ 2.1  งานมุงหลังคา</t>
  </si>
  <si>
    <t>ทรายหยาบอัดแน่นก้นฐานราก</t>
  </si>
  <si>
    <t>- แบบหล่อคอนกรีตแบบเหล็ก</t>
  </si>
  <si>
    <t xml:space="preserve">     -  ค่าแรงแบบหล่อคอนกรีต</t>
  </si>
  <si>
    <t>-   RB 6 mm. SR-24</t>
  </si>
  <si>
    <t>-   RB 9 mm. SR-24</t>
  </si>
  <si>
    <t>-   DB 12 mm. SD-40</t>
  </si>
  <si>
    <t>-   DB 16 mm. SD-40</t>
  </si>
  <si>
    <t xml:space="preserve">งานคอนกรีต   </t>
  </si>
  <si>
    <t>-  คอนกรีตหยาบ 1 : 3 : 5</t>
  </si>
  <si>
    <t>-  คอนกรีตโครงสร้าง ชนิดผสมเสร็จ fc' = 240 ksc.(ทรงกระบอก)</t>
  </si>
  <si>
    <t xml:space="preserve"> งานมุงหลังคา</t>
  </si>
  <si>
    <t>รวมราคาข้อ 2.2 งานฝ้าเพดานและเพดาน</t>
  </si>
  <si>
    <t>งานผนังและตกแต่งผิวผนัง</t>
  </si>
  <si>
    <t>รวมราคาข้อ 2.3  งานผนังและตกแต่งผิวผนัง</t>
  </si>
  <si>
    <t>งานพื้นและตกแต่งผิวพื้น</t>
  </si>
  <si>
    <t xml:space="preserve"> รวมราคาข้อ 2.4 งานพื้นและตกแต่งผิวพื้น</t>
  </si>
  <si>
    <t xml:space="preserve"> -  อุปกรณ์ประกอบการเดินสาย</t>
  </si>
  <si>
    <t xml:space="preserve"> -  อุปกรณ์ประกอบการเดินท่อ</t>
  </si>
  <si>
    <t>อาคารห้องสุขา</t>
  </si>
  <si>
    <t>รวมราคา อาคารห้องสุขา</t>
  </si>
  <si>
    <t>ทรายหยาบอัดแน่น ปรับระดับ</t>
  </si>
  <si>
    <t>-  เหล็กตัวซี  [ - 75x45x15x2.3 mm. (3.25 kg/m.)</t>
  </si>
  <si>
    <t>- Steel Plate 0.20 x 0.20 m. หนา 6 มม.</t>
  </si>
  <si>
    <t>- Anchor Bolts &amp; Nut Ø 12 mm.</t>
  </si>
  <si>
    <t xml:space="preserve"> - NON SHINK GROULT PLATE</t>
  </si>
  <si>
    <t>รวมข้อ 2.5  งานประตู-หน้าต่าง</t>
  </si>
  <si>
    <t>รวมราคาข้อ 2.6 งานสุขภัณฑ์และอุปกรณ์</t>
  </si>
  <si>
    <t>รวมราคาข้อ 2.7  งานทาสี</t>
  </si>
  <si>
    <t xml:space="preserve">ชื่อโครงการ/งานก่อสร้าง :  โครงการก่อสร้างห้องน้ำโรงอาหาร </t>
  </si>
  <si>
    <t>สถานที่ก่อสร้าง  :  ท่าเรืออุตสาหกรรมมาบตาพุด  ถนนไอหนึ่ง ตำบลมาบตาพุด อำเมอเมือง จังหวัดระยอง 21150</t>
  </si>
  <si>
    <t>-  เหล็กกล่อง  125x125x3.2 mm. (12.03 kg/m.)</t>
  </si>
  <si>
    <t>-  เหล็กตัวซี  [ - 125x50x20x3.2 mm. (6.13 kg/m.)</t>
  </si>
  <si>
    <t>-  เหล็กตัวซี  [ - 100x50x20x3.2 mm. (5.50 kg/m.)</t>
  </si>
  <si>
    <t>ค่าก่อสร้างทั้งหมด</t>
  </si>
  <si>
    <t>งานรื้อถอนและปรับภูมิทัศน์</t>
  </si>
  <si>
    <t>รวมราคา งานรื้อถอนและปรับภูมิทัศน์</t>
  </si>
  <si>
    <t>ส่วนที่ 2 ครุภัณฑ์จัดซื้อหรือสั่งซื้อ</t>
  </si>
  <si>
    <t>9  อาคารโรงครัว</t>
  </si>
  <si>
    <t>งานระบบปรับอากาศและระบายอากาศ</t>
  </si>
  <si>
    <t>งานระบบระบายอากาศ</t>
  </si>
  <si>
    <t>5.1.1</t>
  </si>
  <si>
    <t>พัดลมระบายอากาศ</t>
  </si>
  <si>
    <t>BACKWARD CURB)</t>
  </si>
  <si>
    <t>รวมราคา งานส่วนที่ 2 ครุภัณฑ์จัดซื้อหรือสั่งซื้อ</t>
  </si>
  <si>
    <t>ถัง</t>
  </si>
  <si>
    <t>ค่างาน</t>
  </si>
  <si>
    <t>ภาษีมูลค่าเพิ่ม</t>
  </si>
  <si>
    <t>รวมราคางานส่วนที่ 2 ครุภัณฑ์จัดซื้อหรือสั่งซื้อ</t>
  </si>
  <si>
    <t xml:space="preserve">รวมภาษีมูลค่าเพิ่ม 7% </t>
  </si>
  <si>
    <t>รวมค่าก่อสร้างทั้งสิ้น</t>
  </si>
  <si>
    <t>ครุภัณฑ์จัดซื้อหรือสั่งซื้อ</t>
  </si>
  <si>
    <t>สรุป</t>
  </si>
  <si>
    <t>ถังขยะประจำห้องน้ำ ขนาดไม่น้อยกว่า 6 ลิตร ประเภทขาเหยีบบ</t>
  </si>
  <si>
    <t xml:space="preserve">ถังขยะขนาดใหญ่ ขนาดไม่น้อยกว่า 80 ลิตร </t>
  </si>
  <si>
    <t>ที่กดสบู่เหลวสแตนเลส แบบกด ขนาดไม่น้อยกว่า 1,000 มิลลิลิตร</t>
  </si>
  <si>
    <t>ที่ใส่กระดาษทิชชู่ประจำห้องน้ำ สแตนเลส พร้อมวางของได้</t>
  </si>
  <si>
    <t>ตู้เก็บของแม่บ้าน ตู้เหล็ก ขนาดมากกว่า(ก*ย*ส) (60x45x180 ซม.)ภายในมีราวแขวนผ้าและไม้ม๊อบ</t>
  </si>
  <si>
    <t>ป้าย "ห้องควบคุมไฟฟ้า" วัสดุอะคริลิค ขนาดไม่น้อยกว่า 15x15 เซนติเมตร</t>
  </si>
  <si>
    <t>ป้าย "โปรดรักษาความสะอาด" วัสดุอะคริลิค ขนาดไม่น้อยกว่า 8x20 เซนติเมตร</t>
  </si>
  <si>
    <t>ป้ายตั้งพื้นเตือนทำความสะอาด ทำจากพลาสติก ขนาดไม่น้อยกว่า (20x30x63) ซม.</t>
  </si>
  <si>
    <t>กระถางต้นไม้ประดับ ทำจากพลาสติก ขนาดไม่น้อยกว่า 13 นิ้ว สูงมากกว่า 45 ซม.</t>
  </si>
  <si>
    <t>กระถางต้นไม้ประดับ ทำจากพลาสติก ขนาดไม่น้อยกว่า 11 นิ้ว</t>
  </si>
  <si>
    <t>สวิทซ์ฉุกเฉินห้องน้ำคนพิการ ใช้ไฟขนาด 12 VDC ขึ้นไป และมีความดังเสียง ไม่น้อยกว่า 130 dB</t>
  </si>
  <si>
    <t>ชิ้น</t>
  </si>
  <si>
    <t>ป้าย</t>
  </si>
  <si>
    <t>กระถาง</t>
  </si>
  <si>
    <t>งานรื้อโครงสร้างห้องน้ำเดิม</t>
  </si>
  <si>
    <t>งานรื้อโครงหลังคาห้องน้ำเดิม</t>
  </si>
  <si>
    <t>งานรื้อพื้นผิวแอสฟัสเดิม</t>
  </si>
  <si>
    <t>งานขุดลอกทำความสะอาด รางน้ำเดิม</t>
  </si>
  <si>
    <t>งานตัดแต่งกิ่งต้นไม้ใหญ่ และล้อมย้ายต้นไม้เดิมไปปลูกที่ใหม่</t>
  </si>
  <si>
    <t>งานติดตั้งขอบคันหิน และถมทรายปรับระดับเตรียมปลูกหญ้ามาเลเซีย</t>
  </si>
  <si>
    <t>ก้อนหินเดิมทำความสะอาด และจัดภูมิทัศน์ตามแบบรูปรายการ</t>
  </si>
  <si>
    <t>เหมา</t>
  </si>
  <si>
    <t>งานล้อมพื้นที่ก่อสร้าง</t>
  </si>
  <si>
    <t xml:space="preserve"> - หลังคาเมทัลชีท ชนิดแซนวิซ ประกอบด้วยฉนวนชนิดพียูโฟมหนา 2 นิ้ว</t>
  </si>
  <si>
    <t>ปิดทับด้วยเมทับชีทด้านล่าง สีเลือกภายหลัง</t>
  </si>
  <si>
    <t xml:space="preserve"> - หลังคาโปร่งแสงลอนเมทัลชีท ขนาด 3.00x0.80 เมตร</t>
  </si>
  <si>
    <t>จุด</t>
  </si>
  <si>
    <t xml:space="preserve"> - ฝ้าอลูมิเนียมลายไม้ รอบชายคาภายนอก ชนิดหน้าตัด C </t>
  </si>
  <si>
    <t>ขนาดหน้ากว้าง 20 ซม.ติดตั้งพร้อมอุปกรณ์มาตราฐาน</t>
  </si>
  <si>
    <t xml:space="preserve"> - แผ่นปิดครอบด้านข้าง (Flashing)</t>
  </si>
  <si>
    <t xml:space="preserve"> - รางรับน้ำฝนสแตนเลส 304 หนา 1.2 มม. ขนาดกว้าง 15 ซม. </t>
  </si>
  <si>
    <t>พร้อมท่อน้ำฝนลงสู้ระดับพื้นดิน</t>
  </si>
  <si>
    <t xml:space="preserve"> - ผนังก่ออิฐมวลเบา หนา 10 ซม. </t>
  </si>
  <si>
    <t xml:space="preserve"> - ผนังผิวฉาบปูนเรียบ</t>
  </si>
  <si>
    <t xml:space="preserve"> - กรุแผ่นอลูมิเนียมลายไม้ สีไม้สักหน้ากว้าง 25 ซม.</t>
  </si>
  <si>
    <t xml:space="preserve"> - กรุกระเบื้องเคลือบแก้ว ขนาด 6x6 นิ้ว (15x15 ซม.) สีโทนเขียว</t>
  </si>
  <si>
    <t xml:space="preserve"> - กรุกระเบื้องเคลือบแก้ว ขนาด 40x20 ซม. สีเลือกภายหลัง</t>
  </si>
  <si>
    <t xml:space="preserve"> - ระแนงบานเกล็ดอลูมิเนียม ลายไม้ สีไม้สัก ขนาดบานเกล็ด 13x48 มม.</t>
  </si>
  <si>
    <t>และระแนง 25x50 มม.</t>
  </si>
  <si>
    <t>พร้อมอุปกรณ์มาตราฐาน สีเลือกภายหลัง</t>
  </si>
  <si>
    <t xml:space="preserve"> - ผนังและประตูห้องน้ำสำเร็จรูป สูง 1.80 ม. สูงจากพื้น 0.10 ม.</t>
  </si>
  <si>
    <t xml:space="preserve"> - ปูนทรายรองพื้น (เตรียมผิว)</t>
  </si>
  <si>
    <t xml:space="preserve"> - เซ่าะร่อง PVC ขนาดกว้าง 10 มม.</t>
  </si>
  <si>
    <t xml:space="preserve"> - พื้นปูกระเบื้องเซลามิกชนิดเนื้อเดียวและสีเดียวทั้งแผ่น พื้นผิวหยาบ</t>
  </si>
  <si>
    <t>ค่ากันลื่นไม่น้อยกว่า R11 ขนาด 300x600x20 มม.</t>
  </si>
  <si>
    <t xml:space="preserve"> - จมูกบันไดและมุมสำเร็จแบบเซาะร่องกันลื่นจากผู้ผลิต</t>
  </si>
  <si>
    <t xml:space="preserve"> - พื้นผิวทรายล้าง เซาะร่อง PVC  สีเลือกภายหลัง</t>
  </si>
  <si>
    <t xml:space="preserve"> - พื้นปูกระเบื้องแกรนิตโต้ ค่ากันลื่น R9 ขนาด 400x400 มม.</t>
  </si>
  <si>
    <t>-  ปูนทรายปรับระดับ (เตรียมผิว)</t>
  </si>
  <si>
    <t xml:space="preserve"> - ป1. ประตูสแตนเลส เกรด304 ร้อมวงกบ ขนาด 1.00x2.15 เมตร</t>
  </si>
  <si>
    <t>พร้อมอุปกรณ์ครบชุด</t>
  </si>
  <si>
    <t>ขนาด 1.50x2.15 เมตร พร้อมอุปกรณ์ครบชุด</t>
  </si>
  <si>
    <t xml:space="preserve"> งานประตู-หน้าต่าง </t>
  </si>
  <si>
    <t>Stop Valve</t>
  </si>
  <si>
    <t>Hygenic Spray</t>
  </si>
  <si>
    <t xml:space="preserve"> - สายฉีดชำระ (COTTO หรือเทียบเท่า)</t>
  </si>
  <si>
    <t>ก็อกน้ำอ่างล้างหน้า (COTTO หรือเทียบเท่า)</t>
  </si>
  <si>
    <t>ท่อน้ำทิ้งแบบกระปุก (COTTO หรือเทียบเท่า)</t>
  </si>
  <si>
    <t>สะดืออ่าง แบบลูกยางสายโซ่ (COTTO หรือเทียบเท่า)</t>
  </si>
  <si>
    <t>วาล์วเปิด-ปิดน้ำ (COTTO หรือเทียบเท่า)</t>
  </si>
  <si>
    <t xml:space="preserve"> - กระจกเงาอย่างดีติดตาย เจียรปรี (COTTO หรือเทียบเท่า)</t>
  </si>
  <si>
    <t xml:space="preserve"> - ก็อกน้ำล้างพื้น  (COTTO หรือเทียบเท่า)</t>
  </si>
  <si>
    <t xml:space="preserve"> - FD ตะแกรงดักกลิ่น DIA 2 นิ้ว (COTTO หรือเทียบเท่า)</t>
  </si>
  <si>
    <t>เมตร</t>
  </si>
  <si>
    <t xml:space="preserve"> - เคาน์เตอร์อ่างล้างหน้า ค.ส.ล. ด้านใต้โล่ง</t>
  </si>
  <si>
    <t xml:space="preserve">ขนาดหน้ากว้าง 0.60 เมตร ท็อปหินแกรนิต หนา 28 มม.  (สีเรียบ) </t>
  </si>
  <si>
    <t xml:space="preserve">ท็อปหินแกนนิต หนา 28มม.  (สีเรียบ) </t>
  </si>
  <si>
    <t xml:space="preserve"> - ผนังก่ออิฐมวลเบา หนา 10 ซม. หลังชักโครก, โถปัสวะ </t>
  </si>
  <si>
    <t>-  ทาสีน้ำอคริลิกชนิดกึ่งเงา ป้องกันสีลอกเป็นฝุ่น กันการกัดกร่อน</t>
  </si>
  <si>
    <t>จากมลภาวะเป็นพิษ ทนทานการขัดถู ป้องกันคราบด่างและเกลือ</t>
  </si>
  <si>
    <t>ป้องกันเชื้อราตะไคร่น้ำ</t>
  </si>
  <si>
    <t xml:space="preserve"> งานรั้ว</t>
  </si>
  <si>
    <t xml:space="preserve"> - เหล็กกล่อง 4x4 นิ้ว</t>
  </si>
  <si>
    <t xml:space="preserve"> - เหล็กกล่อง 2x4 นิ้ว</t>
  </si>
  <si>
    <t xml:space="preserve"> - ระแนงไฟเบอร์ซีเมนต์ หน้ากว้าง 10 ซม.</t>
  </si>
  <si>
    <t xml:space="preserve"> งานมุงหลังคา ห้องน้ำคนพิการ</t>
  </si>
  <si>
    <t>ไม้อัดทนความชื้น (O.S.B BORD 9 มม.)</t>
  </si>
  <si>
    <t xml:space="preserve"> - หลังคากระเบื้องยางมะตอย (SHINGLE ROOF) ติดตั้งบน</t>
  </si>
  <si>
    <t>งานผนังและตกแต่งผิวผนัง ห้องน้ำคนพิการ</t>
  </si>
  <si>
    <t xml:space="preserve"> งานประตู-หน้าต่าง  ห้องน้ำคนพิการ</t>
  </si>
  <si>
    <t xml:space="preserve"> - ป4. ประตูบานเลื่อนอลูมิเนียม กระจกเทมเปอร์ติดสติ๊กเกอร์ฝ้า</t>
  </si>
  <si>
    <t xml:space="preserve"> - ป5. ประตูบานเปิดคู่ พร้อมเกล็ดระบายอากาศ</t>
  </si>
  <si>
    <t>ขนาด 1.90x2.55 ม. พร้อมอุปกรณ์ครบชุด</t>
  </si>
  <si>
    <t>ขนาด 1.00x2.05 ม. พร้อมอุปกรณ์ครบชุด</t>
  </si>
  <si>
    <t xml:space="preserve"> - น1. หน้าต่างบานเกล็ดพร้อมเกล็ดระบายอากาศ 0.60x1.95 ม.</t>
  </si>
  <si>
    <t xml:space="preserve"> - น2. หน้าต่างบานเกล็ดพร้อมเกล็ดระบายอากาศ 0.60x1.95 ม.</t>
  </si>
  <si>
    <t xml:space="preserve"> งานสุขภัณฑ์และอุปกรณ์ ห้องน้ำคนพิการ</t>
  </si>
  <si>
    <t xml:space="preserve"> - อ่างหล้างหน้า แบบแขวนผนัง (COTTO หรือเทียบเท่า)</t>
  </si>
  <si>
    <t xml:space="preserve"> - ราวจับตัว L ยาว 1.00 ม. (COTTO หรือเทียบเท่า)</t>
  </si>
  <si>
    <t xml:space="preserve"> - ราวพยุงข้างชักโครก ตัว T (COTTO หรือเทียบเท่า)</t>
  </si>
  <si>
    <t xml:space="preserve"> - ราวพยุงข้างโถปัสวะ (COTTO หรือเทียบเท่า)</t>
  </si>
  <si>
    <t xml:space="preserve"> - ราวพยุงข้างอ่างล้างหน้า (COTTO หรือเทียบเท่า)</t>
  </si>
  <si>
    <t xml:space="preserve"> - ราวมือจับยาว 1.20 ม. (COTTO หรือเทียบเท่า)</t>
  </si>
  <si>
    <t>งานทาสี ห้องน้ำคนพิการ</t>
  </si>
  <si>
    <t>ติดตั้งโซล่าเซลล์ OFF GRID ไม่น้อยกว่า 10kW</t>
  </si>
  <si>
    <t xml:space="preserve">งานระบบสุขาภิบาล </t>
  </si>
  <si>
    <t>PIPE ( PVC CLASS 13.5  )</t>
  </si>
  <si>
    <t>Check  Valve</t>
  </si>
  <si>
    <t>3.1.7</t>
  </si>
  <si>
    <t>ถังเก็บน้ำชนิดบนดิน ขนาดไม่น้อยกว่า 1500 ลิตร  รวม</t>
  </si>
  <si>
    <t>หน้าตัดไม่น้อยกว่า 15 ซม. จำนวนไม่น้อยกว่า 8 ต้น</t>
  </si>
  <si>
    <t>3.1.8</t>
  </si>
  <si>
    <t>ปั๊มน้ำพร้อมอุปกรณ์ควบคุม จำนวน 2 ตัว</t>
  </si>
  <si>
    <t xml:space="preserve">SOIL WASTER, WASTE WATER </t>
  </si>
  <si>
    <t xml:space="preserve">ถังบำบัดน้ำเสียสำเร็จรูป </t>
  </si>
  <si>
    <t>3.4.1</t>
  </si>
  <si>
    <t>ถังบำบัดน้ำเสียสำเร็จรูป แบบไร้อากาศ ชนิดฝั้งดิน</t>
  </si>
  <si>
    <t xml:space="preserve"> - ขนาดความจุไม่น้อยกว่า 3000 ลิตร   รวมฐาน ค.ส.ล.</t>
  </si>
  <si>
    <t>รวมราคารายการที่ 3.4</t>
  </si>
  <si>
    <t>รวมราคารายการที่ 3 (งานระบบสุขาภิบาล )</t>
  </si>
  <si>
    <t>งานระบบไฟฟ้า</t>
  </si>
  <si>
    <t xml:space="preserve"> -  2.5 SQ.mm. NYY 2C</t>
  </si>
  <si>
    <t xml:space="preserve"> - สวิทซ์พร้อมกล่องสวิทซ์กันน้ำ IP55 แบบมีฝาปิด</t>
  </si>
  <si>
    <t xml:space="preserve"> - โคมกันน้ำกันฝุ่น LED-T8  2x18W พร้อมหลอด DAYLIGHT ติดตั้งบนโครงสร้าง</t>
  </si>
  <si>
    <t xml:space="preserve"> - โคมกันน้ำกันฝุ่น IP65 LED-T8 1x9W พร้อมหลอด DAYLIGHT </t>
  </si>
  <si>
    <t xml:space="preserve"> - โคมไฟผนังภายในนอกอลูมิเนียม ทรงกระบอก E27X2 IP44 </t>
  </si>
  <si>
    <t>พร้อมหลอด WARMLIGHT</t>
  </si>
  <si>
    <t>รวมราคารายการที่ 4 (งานระบบไฟฟ้า )</t>
  </si>
  <si>
    <t xml:space="preserve"> - ขนาดความจุไม่น้อยกว่า 400 ลิตร   รวมฐาน ค.ส.ล.</t>
  </si>
  <si>
    <t xml:space="preserve"> - แผงชนิด TIER1 ขนาดไม่น้อยกว่า 590 W </t>
  </si>
  <si>
    <t xml:space="preserve"> - แบตเตอรี่โซล่าเซลล์เป็นชนิด ลิเธียมไอรอนฟอสเฟต </t>
  </si>
  <si>
    <t>ขนาดไม่น้อยกว่า 48V 400 Ah</t>
  </si>
  <si>
    <t>รวมราคารายการที่ 6 (ติดตั้งโซล่าเซลล์ OFF GRID ไม่น้อยกว่า 10kW)</t>
  </si>
  <si>
    <t>งานระบบสุขาภิบาล</t>
  </si>
  <si>
    <t xml:space="preserve"> - เชิงชายไม้สังเคราะห์ หนา 0.80 ซม. ขนาด 6 นิ้ว ทับไม้สังเคราะห์</t>
  </si>
  <si>
    <t>หนา 0.80 ซม. ขนาด 6 นิ้ว</t>
  </si>
  <si>
    <t xml:space="preserve"> - ฝ้าเพดานเมทัลชีท</t>
  </si>
  <si>
    <t xml:space="preserve"> - เสาเอ็นและคานทับหลัง คสล. ขนาด 0.10 x 0.10 ม.</t>
  </si>
  <si>
    <t xml:space="preserve"> - ป2. ชุดประตูเหล็กกรุไฟเบอร์ซีเมนต์ หน้ากว้าง 10 ซม. </t>
  </si>
  <si>
    <t>แบบ ปร. 5 (ข)</t>
  </si>
  <si>
    <t>สรุปค่าครุภัณฑ์จัดซื้อ</t>
  </si>
  <si>
    <t>แบบ ปร. 4</t>
  </si>
  <si>
    <t>รวมข้อ 2.8  งานรั้ว</t>
  </si>
  <si>
    <r>
      <t xml:space="preserve">หน่วยงานเจ้าของโครงการ/งานก่อสร้าง    </t>
    </r>
    <r>
      <rPr>
        <sz val="14"/>
        <rFont val="TH Sarabun New"/>
        <family val="2"/>
      </rPr>
      <t xml:space="preserve"> </t>
    </r>
    <r>
      <rPr>
        <b/>
        <sz val="14"/>
        <rFont val="TH Sarabun New"/>
        <family val="2"/>
      </rPr>
      <t>การนิคมอุตสาหกรรมแห่งประเทศไทย (กนอ.)</t>
    </r>
  </si>
  <si>
    <r>
      <rPr>
        <b/>
        <sz val="14"/>
        <color indexed="8"/>
        <rFont val="TH Sarabun New"/>
        <family val="2"/>
      </rPr>
      <t>งานวิศวกรรมโครงสร้าง</t>
    </r>
    <r>
      <rPr>
        <sz val="14"/>
        <color indexed="8"/>
        <rFont val="TH Sarabun New"/>
        <family val="2"/>
      </rPr>
      <t xml:space="preserve"> </t>
    </r>
  </si>
  <si>
    <t>-  ตัดหัวเสาเข็ม คอร.  ⍁  0.22 x 0.22 ม.</t>
  </si>
  <si>
    <t>แบบสรุปค่าก่อสร้าง</t>
  </si>
  <si>
    <t>โครงการ : งานปรับปรุงฝ้าซุ้มประตูทางเข้าท่าเรือ อาคารเช็คโพส</t>
  </si>
  <si>
    <t>สถานที่ก่อสร้าง : ท่าเรืออุตสาหกรรมมาบตาพุด</t>
  </si>
  <si>
    <t>แบบเลขที่ : มีนาคม 2567</t>
  </si>
  <si>
    <t>ที่</t>
  </si>
  <si>
    <t>ค่างานก่อสร้าง</t>
  </si>
  <si>
    <t>รวมค่าก่อสร้างทั้งโครงการเป็นเงินทั้งสิ้น</t>
  </si>
  <si>
    <t>ราคากลาง</t>
  </si>
  <si>
    <t>คณะกรรมการกำหนดราคากลางงานก่อสร้างของสายงานปฏิบัติการ 3</t>
  </si>
  <si>
    <t>ตามคำสั่ง กนอ. ที่ 083/2567 ลงวันที่ 20 กุมภาพันธ์ 2567</t>
  </si>
  <si>
    <t>ประมาณราคาตามแบบ  ปร.4  จำนวน  1  แผ่น</t>
  </si>
  <si>
    <t>ค่างานต้นทุน</t>
  </si>
  <si>
    <t>Factor  F</t>
  </si>
  <si>
    <t>เงื่อนไข</t>
  </si>
  <si>
    <t>เงินล่วงหน้าจ่าย</t>
  </si>
  <si>
    <t>เงินประกันผลงานหัก</t>
  </si>
  <si>
    <t>ดอกเบี้ยเงินกู้</t>
  </si>
  <si>
    <t>รวมค่าก่อสร้างเป็นเงินทั้งสิ้น</t>
  </si>
  <si>
    <t xml:space="preserve"> (ตัวอักษร)</t>
  </si>
  <si>
    <t xml:space="preserve">โครงการ :  ก่อสร้างห้องน้ำโรงอาหาร </t>
  </si>
  <si>
    <t xml:space="preserve">แบบเลขที่ : </t>
  </si>
  <si>
    <t>ประมาณราคาตามแบบ  ปร.4 ปร.4(พ) และ ปร.5  จำนวน    แผ่น</t>
  </si>
  <si>
    <t>ค่าครุภัณฑ์จัดซื้อหรือสั่งซื้อ</t>
  </si>
  <si>
    <t>- งานรื้อถอนอาคารและปรับภูมิทัศน์</t>
  </si>
  <si>
    <t>- งานอาคารห้องสุขา</t>
  </si>
  <si>
    <t>ทรายหยาบปรับระดับ</t>
  </si>
  <si>
    <t>ปลูกหญ้ามาเลเซีย</t>
  </si>
  <si>
    <t xml:space="preserve">ติดตั้งพื้นบล็อกคอนกรีตพิมพ์ลาย </t>
  </si>
  <si>
    <t>ปลูกต้นถั่วบราซิล</t>
  </si>
  <si>
    <t>ติดตั้งขอบคันหิน</t>
  </si>
  <si>
    <t>งานขุดลอกทำความสะอาดรางน้ำ</t>
  </si>
  <si>
    <t>ล้อมพื้นที่ก่อสร้าง</t>
  </si>
  <si>
    <t xml:space="preserve">งานตัดแต่งกิ่งต้นไม้ใหญ่ </t>
  </si>
  <si>
    <t>ขุดดินล้อมย้ายต้นไม้เดิมไปปลูกที่ใหม่</t>
  </si>
  <si>
    <t>รื้อสุขภัณฑ์เดิม</t>
  </si>
  <si>
    <t>งานรื้อพื้นผิวแอสฟัสเดิม (รื้อขนไป)</t>
  </si>
  <si>
    <t>งานรื้อโครงหลังคาห้องน้ำเดิม (รื้อขนไป)</t>
  </si>
  <si>
    <t>งานรื้อโครงสร้างคสล. ห้องน้ำเดิม (รื้อขนไป)</t>
  </si>
  <si>
    <t>งานรื้อวัสดุมุงหลังคาห้องน้ำเดิม (รื้อขนไป)</t>
  </si>
  <si>
    <t>รื้อถอนประตูพร้อมวงกบบานเดี่ยว (รื้อขนไป)</t>
  </si>
  <si>
    <t>รื้อถอนผนังก่ออิฐฉาบปูนครึ่งแผ่น</t>
  </si>
  <si>
    <t>ของไฟล์เดิม</t>
  </si>
  <si>
    <t>แก้ไขใหม่</t>
  </si>
  <si>
    <t>งานฉีดล้าง และขัดทำความสะอาด</t>
  </si>
  <si>
    <t xml:space="preserve"> - ที่ใส่กระดาษชำระ (COTTO หรือเทียบเท่า)</t>
  </si>
  <si>
    <t>แบบแสดงการคำนวณและเหตุผลความจำเป็น</t>
  </si>
  <si>
    <t>สำหรับค่าใช้จ่ายพิเศษตามข้อกำหนดฯ</t>
  </si>
  <si>
    <t>ชื่อโครงการ</t>
  </si>
  <si>
    <t>สถานที่ก่อสร้าง</t>
  </si>
  <si>
    <t>ท่าเรืออุตสาหกรรมมาบตาพุด</t>
  </si>
  <si>
    <t>แบบเลขที่</t>
  </si>
  <si>
    <t>หน่วยงานเจ้าของโครงการ</t>
  </si>
  <si>
    <t>คำนวณราคากลางโดย</t>
  </si>
  <si>
    <t>คณะกรรมการกำหนดราคากลางงานก่อสร้างสายงานปฏิบัติการ 3</t>
  </si>
  <si>
    <t>เมื่อวันที่</t>
  </si>
  <si>
    <t>1. เหตุผลและความจำเป็นที่ต้องมีค่าใช้จ่ายพิเศษตามข้อกำหนดฯ รายการนี้</t>
  </si>
  <si>
    <t>2. รายละเอียดการคำนวณ</t>
  </si>
  <si>
    <t>รายการค่าใช้จ่าย</t>
  </si>
  <si>
    <t>จำนวน</t>
  </si>
  <si>
    <t>รวมค่าใช้จ่าย</t>
  </si>
  <si>
    <t>ค่าภาษีมูลค่าเพิ่ม</t>
  </si>
  <si>
    <t>ค่าใช้จ่ายรวมภาษีมูลค่าเพิ่ม</t>
  </si>
  <si>
    <t>รายการปริมาณงานและราคา</t>
  </si>
  <si>
    <t>(ค่าใช้จ่ายพิเศษตามข้อกำหนดและค่าใช้จ่ายอื่นที่จำเป็นต้องมี)</t>
  </si>
  <si>
    <t>ฝ่าย : อำนวยการปฏิบัติการ 3</t>
  </si>
  <si>
    <t>ประมาณการโดย : คณะกรรมการกำหนดราคากลางงานก่อสร้าง สายงานปฏิบัติการ 3</t>
  </si>
  <si>
    <t>ค่าใช้จ่ายรวม</t>
  </si>
  <si>
    <t>รวมค่าใช้จ่ายพิเศษตามข้อกำหนดฯ ทุกรายการ</t>
  </si>
  <si>
    <t>ตัวอักษร</t>
  </si>
  <si>
    <t>ค่าเช่าห้องน้ำเคลื่อนที่ชั่วคราว</t>
  </si>
  <si>
    <t>ก่อสร้างห้องน้ำโรงอาหาร</t>
  </si>
  <si>
    <t>เนื่องจากระหว่างก่อสร้างต้องรื้อถอนห้องน้ำเดิม ทำให้ต้องเช่าห้องน้ำชั่วคราวมาเพื่อให้บริการ</t>
  </si>
  <si>
    <t xml:space="preserve">ค่าเช่าห้องน้ำเคลื่อนที่ </t>
  </si>
  <si>
    <t>รายการประมาณราคาค่าก่อสร้าง : ก่อสร้างห้องน้ำโรงอาหาร</t>
  </si>
  <si>
    <t>กอง :อำนวยการปฏิบัติการ 3</t>
  </si>
  <si>
    <t>แบบเลขที่ :</t>
  </si>
  <si>
    <t xml:space="preserve">ค่าเช่าห้องน้ำห้องละ 6,500 บาท/เดือน มีค่าบริการขนส่งไปกลับ 1,500 บาท </t>
  </si>
  <si>
    <t>ค่า Factor F ของค่างานต้นทุน A = D - {(D - E) x (A - B) / (C - B)}</t>
  </si>
  <si>
    <t>ต่อปี</t>
  </si>
  <si>
    <t>ค่าภาษีมูลค่าเพิ่ม (VAT)</t>
  </si>
  <si>
    <t>FACTOR F งานอาคาร</t>
  </si>
  <si>
    <t>Item</t>
  </si>
  <si>
    <t>Definition</t>
  </si>
  <si>
    <t>Value</t>
  </si>
  <si>
    <t>A</t>
  </si>
  <si>
    <t>ค่างานต้นทุนที่ต้องการหา Factor F</t>
  </si>
  <si>
    <t>B</t>
  </si>
  <si>
    <t>ค่างานต้นทุนขั้นต่ำ (ขอบล่าง)</t>
  </si>
  <si>
    <t>C</t>
  </si>
  <si>
    <t>ค่างานต้นทุนขั้นสูง (ขอบบน)</t>
  </si>
  <si>
    <t>D</t>
  </si>
  <si>
    <t>ค่า Factor F ของค่างานต้นทุนขั้นต่ำ</t>
  </si>
  <si>
    <t>E</t>
  </si>
  <si>
    <t>ค่า Factor F ของค่างานต้นทุนขั้นสูง</t>
  </si>
  <si>
    <t>Factor F ของค่างานต้นทุน</t>
  </si>
  <si>
    <t>ประมาณการเมื่อวันที่  11 กันยายน 2567</t>
  </si>
  <si>
    <t>เมื่อวันที่  :  11 กันยายน 2567</t>
  </si>
  <si>
    <t>ค่าใช้จ่ายพิเศษตามข้อกำหนดและค่าใช้จ่ายอื่นที่จำเป็นต้องมี</t>
  </si>
  <si>
    <t>กลุ่มงานที่ 2</t>
  </si>
  <si>
    <t xml:space="preserve">ส่วนที่ 1 ค่างานก่อสร้าง </t>
  </si>
  <si>
    <t>-  เสาเข็ม คอร.  ⍁  0.22 x 0.22 x 10.00 ม. (S.L. = 20 ตัน/ต้น)</t>
  </si>
  <si>
    <t xml:space="preserve"> - ที่ใส่กระดาษชำระ รุ่น C815  (COTTO หรือเทียบเท่า)</t>
  </si>
  <si>
    <t xml:space="preserve"> - สุขภัณฑ์ ชนิด2ชิ้น พร้อมอุปกรณ์ครบชุด รุ่น C186 (COTTO หรือเทียบเท่า)</t>
  </si>
  <si>
    <t xml:space="preserve"> - อ่างล้างหน้า ฝังเคาน์เตอร์พร้อมอุปกรณ์ครบชุด รุ่น C005 (COTTO หรือเทียบเท่า)</t>
  </si>
  <si>
    <t xml:space="preserve"> - โถปัสวะชาย พร้อมอุปกรณ์ระบบเซ็นเซอร์ รุ่น C303  (COTTO หรือเทียบเท่า)</t>
  </si>
  <si>
    <t xml:space="preserve"> - สุขภัณฑ์ ชนิด2ชิ้น พร้อมอุปกรณ์ รุ่น C186 (COTTO หรือเทียบเท่า)</t>
  </si>
  <si>
    <t xml:space="preserve"> - โถปัสวะชาย พร้อมอุปกรณ์ระบบเซนเซอร์ รุ่น C303 (COTTO หรือเทียบเท่า)</t>
  </si>
  <si>
    <t>5 ห้อง</t>
  </si>
  <si>
    <t xml:space="preserve">ค่าขนส่ง </t>
  </si>
  <si>
    <t xml:space="preserve"> </t>
  </si>
  <si>
    <t>เชียงใหม่-ระยอง</t>
  </si>
  <si>
    <t>พัดลมติดผนังระบายอากาศในห้องน้ำ ใบพัด 12 นิ้ว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</si>
</sst>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1">
    <numFmt numFmtId="41" formatCode="_-* #,##0_-;\-* #,##0_-;_-* &quot;-&quot;_-;_-@_-"/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_(* #,##0.00_);_(* \(#,##0.00\);_(* &quot;-&quot;??_);_(@_)"/>
    <numFmt numFmtId="188" formatCode="\t&quot;฿&quot;#,##0_);\(\t&quot;฿&quot;#,##0\)"/>
    <numFmt numFmtId="189" formatCode="0.0"/>
    <numFmt numFmtId="190" formatCode="_-* #,##0_-;\-* #,##0_-;_-* &quot;-&quot;??_-;_-@_-"/>
    <numFmt numFmtId="191" formatCode="\t0.00E+00"/>
    <numFmt numFmtId="192" formatCode="0.0&quot;  &quot;"/>
    <numFmt numFmtId="193" formatCode="&quot;ว&quot;&quot;ว&quot;\/&quot;ด&quot;&quot;ด&quot;\/&quot;ป&quot;&quot;ป&quot;"/>
    <numFmt numFmtId="194" formatCode="&quot;\&quot;#,##0;[Red]&quot;\&quot;\-#,##0"/>
    <numFmt numFmtId="195" formatCode="&quot;฿&quot;\t#,##0_);\(&quot;฿&quot;\t#,##0\)"/>
    <numFmt numFmtId="196" formatCode="_ * #,##0_ ;_ * \-#,##0_ ;_ * &quot;-&quot;_ ;_ @_ "/>
    <numFmt numFmtId="197" formatCode="_ * #,##0.00_ ;_ * \-#,##0.00_ ;_ * &quot;-&quot;??_ ;_ @_ "/>
    <numFmt numFmtId="198" formatCode="#,##0.0_);\(#,##0.0\)"/>
    <numFmt numFmtId="199" formatCode="_-* #,##0.00_-;\-* #,##0.00_-;_-* \-??_-;_-@_-"/>
    <numFmt numFmtId="200" formatCode="dd\-mmm\-yy_)"/>
    <numFmt numFmtId="201" formatCode="#,##0.0;\-#,##0.0"/>
    <numFmt numFmtId="202" formatCode="_-* #,##0.0_-;\-* #,##0.0_-;_-* &quot;-&quot;??.0_-;_-@_-"/>
    <numFmt numFmtId="203" formatCode="_(* #,##0.0000_);_(* \(#,##0.0000\);_(* &quot;-&quot;??_);_(@_)"/>
    <numFmt numFmtId="204" formatCode="_-* #,##0.0000_-;\-* #,##0.0000_-;_-* &quot;-&quot;_-;_-@_-"/>
  </numFmts>
  <fonts count="88">
    <font>
      <sz val="14"/>
      <name val="Cordia New"/>
      <charset val="134"/>
    </font>
    <font>
      <sz val="11"/>
      <color theme="1"/>
      <name val="Tahoma"/>
      <family val="2"/>
      <charset val="222"/>
      <scheme val="minor"/>
    </font>
    <font>
      <sz val="14"/>
      <name val="Angsana New"/>
      <family val="1"/>
    </font>
    <font>
      <sz val="14"/>
      <name val="AngsanaUPC"/>
      <family val="1"/>
    </font>
    <font>
      <sz val="11"/>
      <color theme="0"/>
      <name val="Tahoma"/>
      <family val="2"/>
      <scheme val="minor"/>
    </font>
    <font>
      <sz val="16"/>
      <name val="DilleniaUPC"/>
      <family val="1"/>
    </font>
    <font>
      <sz val="11"/>
      <color indexed="9"/>
      <name val="Tahoma"/>
      <family val="2"/>
    </font>
    <font>
      <sz val="10"/>
      <name val="Arial"/>
      <family val="2"/>
    </font>
    <font>
      <sz val="11"/>
      <name val="?? ?????"/>
      <charset val="255"/>
    </font>
    <font>
      <b/>
      <sz val="11"/>
      <color indexed="62"/>
      <name val="Tahoma"/>
      <family val="2"/>
    </font>
    <font>
      <sz val="10"/>
      <name val="Helv"/>
      <charset val="134"/>
    </font>
    <font>
      <sz val="14"/>
      <name val="CordiaUPC"/>
      <family val="2"/>
    </font>
    <font>
      <sz val="12"/>
      <name val="????"/>
      <charset val="136"/>
    </font>
    <font>
      <b/>
      <sz val="24"/>
      <name val="AngsanaUPC"/>
      <family val="1"/>
    </font>
    <font>
      <i/>
      <sz val="11"/>
      <color rgb="FF7F7F7F"/>
      <name val="Tahoma"/>
      <family val="2"/>
      <scheme val="minor"/>
    </font>
    <font>
      <i/>
      <sz val="11"/>
      <color indexed="23"/>
      <name val="Tahoma"/>
      <family val="2"/>
    </font>
    <font>
      <b/>
      <sz val="11"/>
      <color indexed="8"/>
      <name val="Tahoma"/>
      <family val="2"/>
    </font>
    <font>
      <b/>
      <sz val="15"/>
      <color indexed="62"/>
      <name val="Tahoma"/>
      <family val="2"/>
    </font>
    <font>
      <sz val="11"/>
      <color indexed="8"/>
      <name val="Tahoma"/>
      <family val="2"/>
    </font>
    <font>
      <sz val="14"/>
      <name val="CordiaUPC"/>
      <family val="2"/>
    </font>
    <font>
      <sz val="16"/>
      <name val="AngsanaUPC"/>
      <family val="1"/>
    </font>
    <font>
      <sz val="15"/>
      <name val="EucrosiaUPC"/>
      <family val="1"/>
    </font>
    <font>
      <sz val="14"/>
      <name val="SV Rojchana"/>
      <charset val="134"/>
    </font>
    <font>
      <sz val="11"/>
      <name val="??"/>
      <charset val="134"/>
    </font>
    <font>
      <sz val="12"/>
      <name val="Helv"/>
      <charset val="134"/>
    </font>
    <font>
      <sz val="8"/>
      <name val="Arial"/>
      <family val="2"/>
    </font>
    <font>
      <b/>
      <sz val="11"/>
      <color indexed="10"/>
      <name val="Tahoma"/>
      <family val="2"/>
    </font>
    <font>
      <sz val="11"/>
      <color indexed="10"/>
      <name val="Tahoma"/>
      <family val="2"/>
    </font>
    <font>
      <b/>
      <sz val="11"/>
      <color indexed="9"/>
      <name val="Tahoma"/>
      <family val="2"/>
    </font>
    <font>
      <sz val="14"/>
      <name val="AngsanaUPC"/>
      <family val="1"/>
    </font>
    <font>
      <sz val="11"/>
      <color indexed="19"/>
      <name val="Tahoma"/>
      <family val="2"/>
    </font>
    <font>
      <sz val="11"/>
      <color indexed="20"/>
      <name val="Tahoma"/>
      <family val="2"/>
    </font>
    <font>
      <b/>
      <sz val="11"/>
      <color indexed="63"/>
      <name val="Tahoma"/>
      <family val="2"/>
    </font>
    <font>
      <sz val="12"/>
      <name val="Times New Roman"/>
      <family val="1"/>
    </font>
    <font>
      <sz val="10"/>
      <color indexed="8"/>
      <name val="Arial"/>
      <family val="2"/>
    </font>
    <font>
      <sz val="11"/>
      <color indexed="62"/>
      <name val="Tahoma"/>
      <family val="2"/>
    </font>
    <font>
      <sz val="16"/>
      <name val="DilleniaUPC"/>
      <family val="1"/>
    </font>
    <font>
      <sz val="12"/>
      <name val="Arial"/>
      <family val="2"/>
    </font>
    <font>
      <sz val="11"/>
      <color indexed="17"/>
      <name val="Tahoma"/>
      <family val="2"/>
    </font>
    <font>
      <b/>
      <sz val="12"/>
      <name val="Arial"/>
      <family val="2"/>
    </font>
    <font>
      <b/>
      <sz val="13"/>
      <color indexed="62"/>
      <name val="Tahoma"/>
      <family val="2"/>
    </font>
    <font>
      <b/>
      <sz val="18"/>
      <color indexed="62"/>
      <name val="Tahoma"/>
      <family val="2"/>
    </font>
    <font>
      <sz val="12"/>
      <name val="Arial"/>
      <family val="2"/>
    </font>
    <font>
      <sz val="14"/>
      <name val="Cordia New"/>
      <family val="2"/>
    </font>
    <font>
      <sz val="11"/>
      <color theme="1"/>
      <name val="Tahoma"/>
      <family val="2"/>
      <scheme val="minor"/>
    </font>
    <font>
      <sz val="16"/>
      <color indexed="8"/>
      <name val="TH SarabunPSK"/>
      <family val="2"/>
    </font>
    <font>
      <sz val="16"/>
      <color theme="1"/>
      <name val="TH SarabunPSK"/>
      <family val="2"/>
      <charset val="222"/>
    </font>
    <font>
      <sz val="16"/>
      <color theme="1"/>
      <name val="TH SarabunPSK"/>
      <family val="2"/>
    </font>
    <font>
      <u/>
      <sz val="14"/>
      <color theme="10"/>
      <name val="AngsanaUPC"/>
      <family val="1"/>
      <charset val="222"/>
    </font>
    <font>
      <b/>
      <sz val="14"/>
      <name val="TH Sarabun New"/>
      <family val="2"/>
    </font>
    <font>
      <sz val="14"/>
      <name val="TH Sarabun New"/>
      <family val="2"/>
    </font>
    <font>
      <b/>
      <sz val="15"/>
      <name val="TH Sarabun New"/>
      <family val="2"/>
    </font>
    <font>
      <b/>
      <sz val="13"/>
      <name val="TH Sarabun New"/>
      <family val="2"/>
    </font>
    <font>
      <sz val="13"/>
      <name val="TH Sarabun New"/>
      <family val="2"/>
    </font>
    <font>
      <sz val="16"/>
      <name val="TH Sarabun New"/>
      <family val="2"/>
    </font>
    <font>
      <b/>
      <u/>
      <sz val="14"/>
      <name val="TH Sarabun New"/>
      <family val="2"/>
    </font>
    <font>
      <sz val="14"/>
      <color theme="1"/>
      <name val="TH Sarabun New"/>
      <family val="2"/>
    </font>
    <font>
      <b/>
      <sz val="14"/>
      <color theme="1"/>
      <name val="TH Sarabun New"/>
      <family val="2"/>
    </font>
    <font>
      <b/>
      <u/>
      <sz val="14"/>
      <color theme="1"/>
      <name val="TH Sarabun New"/>
      <family val="2"/>
    </font>
    <font>
      <b/>
      <sz val="14"/>
      <color indexed="8"/>
      <name val="TH Sarabun New"/>
      <family val="2"/>
    </font>
    <font>
      <sz val="14"/>
      <color indexed="8"/>
      <name val="TH Sarabun New"/>
      <family val="2"/>
    </font>
    <font>
      <sz val="14"/>
      <color rgb="FFFF0000"/>
      <name val="TH Sarabun New"/>
      <family val="2"/>
    </font>
    <font>
      <b/>
      <sz val="16"/>
      <name val="TH Sarabun New"/>
      <family val="2"/>
    </font>
    <font>
      <b/>
      <u/>
      <sz val="15"/>
      <name val="TH Sarabun New"/>
      <family val="2"/>
    </font>
    <font>
      <sz val="16"/>
      <color indexed="8"/>
      <name val="TH Sarabun New"/>
      <family val="2"/>
    </font>
    <font>
      <sz val="15"/>
      <name val="TH Sarabun New"/>
      <family val="2"/>
    </font>
    <font>
      <b/>
      <u/>
      <sz val="16"/>
      <name val="TH Sarabun New"/>
      <family val="2"/>
    </font>
    <font>
      <b/>
      <u/>
      <sz val="13"/>
      <name val="TH Sarabun New"/>
      <family val="2"/>
    </font>
    <font>
      <sz val="16"/>
      <color theme="1"/>
      <name val="AngsanaUPC"/>
      <family val="2"/>
      <charset val="222"/>
    </font>
    <font>
      <sz val="18"/>
      <color theme="1"/>
      <name val="TH SarabunPSK"/>
      <family val="2"/>
    </font>
    <font>
      <sz val="14"/>
      <name val="AngsanaUPC"/>
      <family val="1"/>
      <charset val="222"/>
    </font>
    <font>
      <sz val="15"/>
      <color theme="1"/>
      <name val="TH Sarabun New"/>
      <family val="2"/>
    </font>
    <font>
      <sz val="11"/>
      <color indexed="8"/>
      <name val="Calibri"/>
      <family val="2"/>
    </font>
    <font>
      <sz val="16"/>
      <color theme="1"/>
      <name val="TH Sarabun New"/>
      <family val="2"/>
    </font>
    <font>
      <b/>
      <sz val="18"/>
      <color theme="1"/>
      <name val="TH Sarabun New"/>
      <family val="2"/>
    </font>
    <font>
      <b/>
      <sz val="16"/>
      <color theme="1"/>
      <name val="TH SarabunPSK"/>
      <family val="2"/>
    </font>
    <font>
      <sz val="11"/>
      <color rgb="FF000000"/>
      <name val="Calibri"/>
      <family val="2"/>
    </font>
    <font>
      <b/>
      <sz val="16"/>
      <name val="TH SarabunPSK"/>
      <family val="2"/>
    </font>
    <font>
      <sz val="16"/>
      <name val="TH SarabunPSK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b/>
      <sz val="15"/>
      <color rgb="FF0000FF"/>
      <name val="TH SarabunPSK"/>
      <family val="2"/>
    </font>
    <font>
      <b/>
      <sz val="15"/>
      <name val="TH SarabunPSK"/>
      <family val="2"/>
    </font>
    <font>
      <sz val="15"/>
      <name val="TH SarabunPSK"/>
      <family val="2"/>
    </font>
    <font>
      <sz val="15"/>
      <color rgb="FF0000FF"/>
      <name val="TH SarabunPSK"/>
      <family val="2"/>
    </font>
    <font>
      <u/>
      <sz val="15"/>
      <name val="TH SarabunPSK"/>
      <family val="2"/>
    </font>
    <font>
      <b/>
      <sz val="15"/>
      <color rgb="FFFF0000"/>
      <name val="TH SarabunPSK"/>
      <family val="2"/>
    </font>
  </fonts>
  <fills count="3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B7FF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CCFF"/>
        <bgColor indexed="64"/>
      </patternFill>
    </fill>
  </fills>
  <borders count="84">
    <border>
      <left/>
      <right/>
      <top/>
      <bottom/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/>
      <bottom style="thick">
        <color indexed="56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medium">
        <color indexed="27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thick">
        <color indexed="27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auto="1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double">
        <color indexed="64"/>
      </bottom>
      <diagonal/>
    </border>
    <border>
      <left/>
      <right/>
      <top style="hair">
        <color auto="1"/>
      </top>
      <bottom style="double">
        <color auto="1"/>
      </bottom>
      <diagonal/>
    </border>
    <border>
      <left/>
      <right style="thin">
        <color auto="1"/>
      </right>
      <top style="hair">
        <color auto="1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indexed="64"/>
      </left>
      <right/>
      <top style="double">
        <color auto="1"/>
      </top>
      <bottom style="hair">
        <color auto="1"/>
      </bottom>
      <diagonal/>
    </border>
    <border>
      <left/>
      <right/>
      <top style="double">
        <color auto="1"/>
      </top>
      <bottom style="hair">
        <color auto="1"/>
      </bottom>
      <diagonal/>
    </border>
    <border>
      <left/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hair">
        <color theme="0"/>
      </left>
      <right style="hair">
        <color theme="0"/>
      </right>
      <top style="double">
        <color auto="1"/>
      </top>
      <bottom style="hair">
        <color auto="1"/>
      </bottom>
      <diagonal/>
    </border>
    <border>
      <left style="hair">
        <color theme="0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/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thin">
        <color auto="1"/>
      </right>
      <top style="double">
        <color auto="1"/>
      </top>
      <bottom style="double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indexed="64"/>
      </top>
      <bottom/>
      <diagonal/>
    </border>
  </borders>
  <cellStyleXfs count="364">
    <xf numFmtId="0" fontId="0" fillId="0" borderId="0"/>
    <xf numFmtId="43" fontId="43" fillId="0" borderId="0" applyFont="0" applyFill="0" applyBorder="0" applyAlignment="0" applyProtection="0"/>
    <xf numFmtId="192" fontId="5" fillId="0" borderId="0" applyFill="0" applyBorder="0" applyAlignment="0"/>
    <xf numFmtId="43" fontId="7" fillId="0" borderId="0" applyFont="0" applyFill="0" applyBorder="0" applyAlignment="0" applyProtection="0"/>
    <xf numFmtId="4" fontId="10" fillId="0" borderId="0" applyFont="0" applyFill="0" applyBorder="0" applyAlignment="0" applyProtection="0"/>
    <xf numFmtId="0" fontId="12" fillId="0" borderId="0" applyFill="0" applyBorder="0" applyAlignment="0"/>
    <xf numFmtId="0" fontId="43" fillId="0" borderId="0"/>
    <xf numFmtId="0" fontId="12" fillId="0" borderId="0" applyFill="0" applyBorder="0" applyAlignment="0"/>
    <xf numFmtId="195" fontId="5" fillId="0" borderId="0" applyFont="0" applyFill="0" applyBorder="0" applyAlignment="0" applyProtection="0"/>
    <xf numFmtId="3" fontId="13" fillId="0" borderId="5">
      <alignment horizontal="center"/>
    </xf>
    <xf numFmtId="193" fontId="5" fillId="0" borderId="0" applyFill="0" applyBorder="0" applyAlignment="0"/>
    <xf numFmtId="194" fontId="8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193" fontId="5" fillId="0" borderId="0" applyFill="0" applyBorder="0" applyAlignment="0"/>
    <xf numFmtId="40" fontId="8" fillId="0" borderId="0" applyFont="0" applyFill="0" applyBorder="0" applyAlignment="0" applyProtection="0"/>
    <xf numFmtId="0" fontId="6" fillId="6" borderId="0" applyNumberFormat="0" applyBorder="0" applyAlignment="0" applyProtection="0"/>
    <xf numFmtId="0" fontId="7" fillId="0" borderId="0"/>
    <xf numFmtId="192" fontId="5" fillId="0" borderId="0" applyFill="0" applyBorder="0" applyAlignment="0"/>
    <xf numFmtId="0" fontId="7" fillId="0" borderId="0"/>
    <xf numFmtId="193" fontId="5" fillId="0" borderId="0" applyFill="0" applyBorder="0" applyAlignment="0"/>
    <xf numFmtId="0" fontId="4" fillId="5" borderId="0" applyNumberFormat="0" applyBorder="0" applyAlignment="0" applyProtection="0">
      <alignment vertical="center"/>
    </xf>
    <xf numFmtId="0" fontId="7" fillId="0" borderId="0"/>
    <xf numFmtId="192" fontId="5" fillId="0" borderId="0" applyFill="0" applyBorder="0" applyAlignment="0"/>
    <xf numFmtId="0" fontId="18" fillId="10" borderId="0" applyNumberFormat="0" applyBorder="0" applyAlignment="0" applyProtection="0"/>
    <xf numFmtId="0" fontId="4" fillId="7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21" fillId="0" borderId="0"/>
    <xf numFmtId="0" fontId="11" fillId="0" borderId="0"/>
    <xf numFmtId="196" fontId="7" fillId="0" borderId="0" applyFont="0" applyFill="0" applyBorder="0" applyAlignment="0" applyProtection="0"/>
    <xf numFmtId="0" fontId="6" fillId="9" borderId="0" applyNumberFormat="0" applyBorder="0" applyAlignment="0" applyProtection="0"/>
    <xf numFmtId="38" fontId="8" fillId="0" borderId="0" applyFont="0" applyFill="0" applyBorder="0" applyAlignment="0" applyProtection="0"/>
    <xf numFmtId="197" fontId="7" fillId="0" borderId="0" applyFont="0" applyFill="0" applyBorder="0" applyAlignment="0" applyProtection="0"/>
    <xf numFmtId="192" fontId="5" fillId="0" borderId="0" applyFill="0" applyBorder="0" applyAlignment="0"/>
    <xf numFmtId="196" fontId="7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>
      <alignment vertical="center"/>
    </xf>
    <xf numFmtId="191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2" fontId="5" fillId="0" borderId="0" applyFill="0" applyBorder="0" applyAlignment="0"/>
    <xf numFmtId="191" fontId="5" fillId="0" borderId="0" applyFont="0" applyFill="0" applyBorder="0" applyAlignment="0" applyProtection="0"/>
    <xf numFmtId="0" fontId="23" fillId="0" borderId="0"/>
    <xf numFmtId="191" fontId="5" fillId="0" borderId="0" applyFont="0" applyFill="0" applyBorder="0" applyAlignment="0" applyProtection="0"/>
    <xf numFmtId="193" fontId="5" fillId="0" borderId="0" applyFill="0" applyBorder="0" applyAlignment="0"/>
    <xf numFmtId="0" fontId="24" fillId="0" borderId="0"/>
    <xf numFmtId="9" fontId="7" fillId="14" borderId="0"/>
    <xf numFmtId="9" fontId="7" fillId="14" borderId="0"/>
    <xf numFmtId="198" fontId="10" fillId="0" borderId="0" applyFill="0" applyBorder="0" applyAlignment="0"/>
    <xf numFmtId="9" fontId="7" fillId="14" borderId="0"/>
    <xf numFmtId="193" fontId="5" fillId="0" borderId="0" applyFill="0" applyBorder="0" applyAlignment="0"/>
    <xf numFmtId="0" fontId="43" fillId="0" borderId="0"/>
    <xf numFmtId="0" fontId="11" fillId="0" borderId="0"/>
    <xf numFmtId="0" fontId="16" fillId="0" borderId="6" applyNumberFormat="0" applyFill="0" applyAlignment="0" applyProtection="0"/>
    <xf numFmtId="0" fontId="7" fillId="0" borderId="0"/>
    <xf numFmtId="0" fontId="7" fillId="0" borderId="0" applyFill="0" applyBorder="0" applyAlignment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43" fillId="0" borderId="0"/>
    <xf numFmtId="0" fontId="18" fillId="11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3" fontId="13" fillId="0" borderId="5">
      <alignment horizontal="center"/>
    </xf>
    <xf numFmtId="0" fontId="18" fillId="11" borderId="0" applyNumberFormat="0" applyBorder="0" applyAlignment="0" applyProtection="0"/>
    <xf numFmtId="9" fontId="7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21" fillId="0" borderId="0"/>
    <xf numFmtId="3" fontId="13" fillId="0" borderId="5">
      <alignment horizontal="center"/>
    </xf>
    <xf numFmtId="193" fontId="5" fillId="0" borderId="0" applyFill="0" applyBorder="0" applyAlignment="0"/>
    <xf numFmtId="0" fontId="18" fillId="19" borderId="0" applyNumberFormat="0" applyBorder="0" applyAlignment="0" applyProtection="0"/>
    <xf numFmtId="0" fontId="43" fillId="0" borderId="0"/>
    <xf numFmtId="0" fontId="18" fillId="18" borderId="0" applyNumberFormat="0" applyBorder="0" applyAlignment="0" applyProtection="0"/>
    <xf numFmtId="44" fontId="43" fillId="0" borderId="0" applyFont="0" applyFill="0" applyBorder="0" applyAlignment="0" applyProtection="0"/>
    <xf numFmtId="0" fontId="18" fillId="21" borderId="0" applyNumberFormat="0" applyBorder="0" applyAlignment="0" applyProtection="0"/>
    <xf numFmtId="0" fontId="18" fillId="19" borderId="0" applyNumberFormat="0" applyBorder="0" applyAlignment="0" applyProtection="0"/>
    <xf numFmtId="0" fontId="11" fillId="0" borderId="0"/>
    <xf numFmtId="0" fontId="18" fillId="11" borderId="0" applyNumberFormat="0" applyBorder="0" applyAlignment="0" applyProtection="0"/>
    <xf numFmtId="0" fontId="21" fillId="0" borderId="0"/>
    <xf numFmtId="198" fontId="10" fillId="0" borderId="0" applyFill="0" applyBorder="0" applyAlignment="0"/>
    <xf numFmtId="0" fontId="6" fillId="19" borderId="0" applyNumberFormat="0" applyBorder="0" applyAlignment="0" applyProtection="0"/>
    <xf numFmtId="0" fontId="6" fillId="8" borderId="0" applyNumberFormat="0" applyBorder="0" applyAlignment="0" applyProtection="0"/>
    <xf numFmtId="0" fontId="6" fillId="4" borderId="0" applyNumberFormat="0" applyBorder="0" applyAlignment="0" applyProtection="0"/>
    <xf numFmtId="0" fontId="6" fillId="21" borderId="0" applyNumberFormat="0" applyBorder="0" applyAlignment="0" applyProtection="0"/>
    <xf numFmtId="0" fontId="21" fillId="0" borderId="0"/>
    <xf numFmtId="0" fontId="6" fillId="19" borderId="0" applyNumberFormat="0" applyBorder="0" applyAlignment="0" applyProtection="0"/>
    <xf numFmtId="0" fontId="21" fillId="0" borderId="0"/>
    <xf numFmtId="0" fontId="6" fillId="18" borderId="0" applyNumberFormat="0" applyBorder="0" applyAlignment="0" applyProtection="0"/>
    <xf numFmtId="0" fontId="21" fillId="0" borderId="0"/>
    <xf numFmtId="0" fontId="30" fillId="10" borderId="0" applyNumberFormat="0" applyBorder="0" applyAlignment="0" applyProtection="0"/>
    <xf numFmtId="0" fontId="43" fillId="0" borderId="0"/>
    <xf numFmtId="0" fontId="7" fillId="0" borderId="0" applyFill="0" applyBorder="0" applyAlignment="0"/>
    <xf numFmtId="0" fontId="43" fillId="0" borderId="0"/>
    <xf numFmtId="0" fontId="7" fillId="0" borderId="0" applyFill="0" applyBorder="0" applyAlignment="0"/>
    <xf numFmtId="0" fontId="7" fillId="0" borderId="0"/>
    <xf numFmtId="198" fontId="10" fillId="0" borderId="0" applyFill="0" applyBorder="0" applyAlignment="0"/>
    <xf numFmtId="0" fontId="33" fillId="0" borderId="0" applyFill="0" applyBorder="0" applyAlignment="0"/>
    <xf numFmtId="0" fontId="12" fillId="0" borderId="0" applyFill="0" applyBorder="0" applyAlignment="0"/>
    <xf numFmtId="192" fontId="5" fillId="0" borderId="0" applyFill="0" applyBorder="0" applyAlignment="0"/>
    <xf numFmtId="193" fontId="5" fillId="0" borderId="0" applyFill="0" applyBorder="0" applyAlignment="0"/>
    <xf numFmtId="38" fontId="25" fillId="15" borderId="0" applyNumberFormat="0" applyBorder="0" applyAlignment="0" applyProtection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43" fontId="43" fillId="0" borderId="0" applyFont="0" applyFill="0" applyBorder="0" applyAlignment="0" applyProtection="0"/>
    <xf numFmtId="192" fontId="5" fillId="0" borderId="0" applyFill="0" applyBorder="0" applyAlignment="0"/>
    <xf numFmtId="192" fontId="5" fillId="0" borderId="0" applyFill="0" applyBorder="0" applyAlignment="0"/>
    <xf numFmtId="192" fontId="5" fillId="0" borderId="0" applyFill="0" applyBorder="0" applyAlignment="0"/>
    <xf numFmtId="49" fontId="34" fillId="0" borderId="0" applyFill="0" applyBorder="0" applyAlignment="0"/>
    <xf numFmtId="192" fontId="5" fillId="0" borderId="0" applyFill="0" applyBorder="0" applyAlignment="0"/>
    <xf numFmtId="198" fontId="10" fillId="0" borderId="0" applyFill="0" applyBorder="0" applyAlignment="0"/>
    <xf numFmtId="0" fontId="7" fillId="0" borderId="0"/>
    <xf numFmtId="0" fontId="21" fillId="0" borderId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0" fontId="43" fillId="0" borderId="0"/>
    <xf numFmtId="193" fontId="5" fillId="0" borderId="0" applyFont="0" applyFill="0" applyBorder="0" applyAlignment="0" applyProtection="0"/>
    <xf numFmtId="193" fontId="5" fillId="0" borderId="0" applyFont="0" applyFill="0" applyBorder="0" applyAlignment="0" applyProtection="0"/>
    <xf numFmtId="193" fontId="5" fillId="0" borderId="0" applyFill="0" applyBorder="0" applyAlignment="0"/>
    <xf numFmtId="43" fontId="43" fillId="0" borderId="0" applyFont="0" applyFill="0" applyBorder="0" applyAlignment="0" applyProtection="0"/>
    <xf numFmtId="193" fontId="5" fillId="0" borderId="0" applyFill="0" applyBorder="0" applyAlignment="0"/>
    <xf numFmtId="187" fontId="29" fillId="0" borderId="0" applyFont="0" applyFill="0" applyBorder="0" applyAlignment="0" applyProtection="0"/>
    <xf numFmtId="193" fontId="5" fillId="0" borderId="0" applyFill="0" applyBorder="0" applyAlignment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13" fillId="0" borderId="5">
      <alignment horizontal="center"/>
    </xf>
    <xf numFmtId="43" fontId="43" fillId="0" borderId="0" applyFont="0" applyFill="0" applyBorder="0" applyAlignment="0" applyProtection="0"/>
    <xf numFmtId="193" fontId="5" fillId="0" borderId="0" applyFill="0" applyBorder="0" applyAlignment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92" fontId="5" fillId="0" borderId="0" applyFill="0" applyBorder="0" applyAlignment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43" fillId="0" borderId="0"/>
    <xf numFmtId="192" fontId="5" fillId="0" borderId="0" applyFill="0" applyBorder="0" applyAlignment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11" fillId="0" borderId="0"/>
    <xf numFmtId="43" fontId="7" fillId="0" borderId="0" applyFont="0" applyFill="0" applyBorder="0" applyAlignment="0" applyProtection="0"/>
    <xf numFmtId="0" fontId="36" fillId="0" borderId="0"/>
    <xf numFmtId="43" fontId="43" fillId="0" borderId="0" applyFont="0" applyFill="0" applyBorder="0" applyAlignment="0" applyProtection="0"/>
    <xf numFmtId="0" fontId="11" fillId="11" borderId="8" applyNumberFormat="0" applyFont="0" applyAlignment="0" applyProtection="0"/>
    <xf numFmtId="43" fontId="7" fillId="0" borderId="0" applyFont="0" applyFill="0" applyBorder="0" applyAlignment="0" applyProtection="0"/>
    <xf numFmtId="0" fontId="7" fillId="0" borderId="0"/>
    <xf numFmtId="0" fontId="11" fillId="11" borderId="8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0" applyFont="0" applyFill="0" applyBorder="0" applyAlignment="0" applyProtection="0"/>
    <xf numFmtId="187" fontId="19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3" fillId="0" borderId="0" applyFont="0" applyFill="0" applyBorder="0" applyAlignment="0" applyProtection="0"/>
    <xf numFmtId="199" fontId="37" fillId="0" borderId="0" applyFill="0" applyBorder="0" applyAlignment="0" applyProtection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3" fontId="13" fillId="0" borderId="5">
      <alignment horizontal="center"/>
    </xf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198" fontId="10" fillId="0" borderId="0" applyFont="0" applyFill="0" applyBorder="0" applyAlignment="0" applyProtection="0"/>
    <xf numFmtId="0" fontId="21" fillId="0" borderId="0"/>
    <xf numFmtId="14" fontId="34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0" fontId="12" fillId="0" borderId="0" applyFill="0" applyBorder="0" applyAlignment="0"/>
    <xf numFmtId="193" fontId="5" fillId="0" borderId="0" applyFill="0" applyBorder="0" applyAlignment="0"/>
    <xf numFmtId="198" fontId="10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2" fontId="5" fillId="0" borderId="0" applyFill="0" applyBorder="0" applyAlignment="0"/>
    <xf numFmtId="0" fontId="39" fillId="0" borderId="14" applyNumberFormat="0" applyAlignment="0" applyProtection="0">
      <alignment horizontal="left" vertical="center"/>
    </xf>
    <xf numFmtId="0" fontId="29" fillId="0" borderId="0"/>
    <xf numFmtId="0" fontId="39" fillId="0" borderId="2">
      <alignment horizontal="left" vertical="center"/>
    </xf>
    <xf numFmtId="10" fontId="25" fillId="11" borderId="4" applyNumberFormat="0" applyBorder="0" applyAlignment="0" applyProtection="0"/>
    <xf numFmtId="193" fontId="5" fillId="0" borderId="0" applyFill="0" applyBorder="0" applyAlignment="0"/>
    <xf numFmtId="3" fontId="13" fillId="0" borderId="5">
      <alignment horizontal="center"/>
    </xf>
    <xf numFmtId="193" fontId="5" fillId="0" borderId="0" applyFill="0" applyBorder="0" applyAlignment="0"/>
    <xf numFmtId="3" fontId="13" fillId="0" borderId="5">
      <alignment horizontal="center"/>
    </xf>
    <xf numFmtId="193" fontId="5" fillId="0" borderId="0" applyFill="0" applyBorder="0" applyAlignment="0"/>
    <xf numFmtId="198" fontId="10" fillId="0" borderId="0" applyFill="0" applyBorder="0" applyAlignment="0"/>
    <xf numFmtId="3" fontId="13" fillId="0" borderId="5">
      <alignment horizontal="center"/>
    </xf>
    <xf numFmtId="193" fontId="5" fillId="0" borderId="0" applyFill="0" applyBorder="0" applyAlignment="0"/>
    <xf numFmtId="0" fontId="41" fillId="0" borderId="0" applyNumberFormat="0" applyFill="0" applyBorder="0" applyAlignment="0" applyProtection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2" fontId="5" fillId="0" borderId="0" applyFill="0" applyBorder="0" applyAlignment="0"/>
    <xf numFmtId="0" fontId="7" fillId="0" borderId="0"/>
    <xf numFmtId="192" fontId="5" fillId="0" borderId="0" applyFill="0" applyBorder="0" applyAlignment="0"/>
    <xf numFmtId="192" fontId="5" fillId="0" borderId="0" applyFill="0" applyBorder="0" applyAlignment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7" fillId="0" borderId="0"/>
    <xf numFmtId="43" fontId="7" fillId="0" borderId="0" applyFont="0" applyFill="0" applyBorder="0" applyAlignment="0" applyProtection="0"/>
    <xf numFmtId="0" fontId="11" fillId="0" borderId="0"/>
    <xf numFmtId="0" fontId="7" fillId="0" borderId="0"/>
    <xf numFmtId="3" fontId="13" fillId="0" borderId="5">
      <alignment horizont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42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43" fillId="0" borderId="0"/>
    <xf numFmtId="0" fontId="43" fillId="0" borderId="0"/>
    <xf numFmtId="0" fontId="43" fillId="0" borderId="0"/>
    <xf numFmtId="0" fontId="29" fillId="0" borderId="0"/>
    <xf numFmtId="0" fontId="6" fillId="8" borderId="0" applyNumberFormat="0" applyBorder="0" applyAlignment="0" applyProtection="0"/>
    <xf numFmtId="192" fontId="5" fillId="0" borderId="0" applyFill="0" applyBorder="0" applyAlignment="0"/>
    <xf numFmtId="0" fontId="43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93" fontId="5" fillId="0" borderId="0" applyFill="0" applyBorder="0" applyAlignment="0"/>
    <xf numFmtId="0" fontId="9" fillId="0" borderId="13" applyNumberFormat="0" applyFill="0" applyAlignment="0" applyProtection="0"/>
    <xf numFmtId="0" fontId="7" fillId="0" borderId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8" fontId="10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3" fontId="5" fillId="0" borderId="0" applyFill="0" applyBorder="0" applyAlignment="0"/>
    <xf numFmtId="192" fontId="5" fillId="0" borderId="0" applyFill="0" applyBorder="0" applyAlignment="0"/>
    <xf numFmtId="192" fontId="5" fillId="0" borderId="0" applyFill="0" applyBorder="0" applyAlignment="0"/>
    <xf numFmtId="192" fontId="5" fillId="0" borderId="0" applyFill="0" applyBorder="0" applyAlignment="0"/>
    <xf numFmtId="198" fontId="10" fillId="0" borderId="0" applyFill="0" applyBorder="0" applyAlignment="0"/>
    <xf numFmtId="0" fontId="7" fillId="0" borderId="0"/>
    <xf numFmtId="3" fontId="13" fillId="0" borderId="5">
      <alignment horizontal="center"/>
    </xf>
    <xf numFmtId="3" fontId="13" fillId="0" borderId="5">
      <alignment horizontal="center"/>
    </xf>
    <xf numFmtId="187" fontId="11" fillId="0" borderId="0" applyFont="0" applyFill="0" applyBorder="0" applyAlignment="0" applyProtection="0"/>
    <xf numFmtId="3" fontId="13" fillId="0" borderId="5">
      <alignment horizontal="center"/>
    </xf>
    <xf numFmtId="3" fontId="13" fillId="0" borderId="5">
      <alignment horizontal="center"/>
    </xf>
    <xf numFmtId="3" fontId="13" fillId="0" borderId="5">
      <alignment horizontal="center"/>
    </xf>
    <xf numFmtId="0" fontId="11" fillId="11" borderId="8" applyNumberFormat="0" applyFont="0" applyAlignment="0" applyProtection="0"/>
    <xf numFmtId="3" fontId="13" fillId="0" borderId="5">
      <alignment horizontal="center"/>
    </xf>
    <xf numFmtId="3" fontId="13" fillId="0" borderId="5">
      <alignment horizontal="center"/>
    </xf>
    <xf numFmtId="200" fontId="5" fillId="0" borderId="0" applyFont="0" applyFill="0" applyBorder="0" applyAlignment="0" applyProtection="0"/>
    <xf numFmtId="0" fontId="26" fillId="3" borderId="9" applyNumberFormat="0" applyAlignment="0" applyProtection="0"/>
    <xf numFmtId="0" fontId="27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3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43" fontId="43" fillId="0" borderId="0" applyFont="0" applyFill="0" applyBorder="0" applyAlignment="0" applyProtection="0"/>
    <xf numFmtId="0" fontId="7" fillId="0" borderId="0"/>
    <xf numFmtId="43" fontId="43" fillId="0" borderId="0" applyFont="0" applyFill="0" applyBorder="0" applyAlignment="0" applyProtection="0"/>
    <xf numFmtId="0" fontId="7" fillId="0" borderId="0"/>
    <xf numFmtId="0" fontId="28" fillId="20" borderId="10" applyNumberFormat="0" applyAlignment="0" applyProtection="0"/>
    <xf numFmtId="0" fontId="27" fillId="0" borderId="12" applyNumberFormat="0" applyFill="0" applyAlignment="0" applyProtection="0"/>
    <xf numFmtId="0" fontId="38" fillId="19" borderId="0" applyNumberFormat="0" applyBorder="0" applyAlignment="0" applyProtection="0"/>
    <xf numFmtId="0" fontId="43" fillId="0" borderId="0"/>
    <xf numFmtId="0" fontId="7" fillId="0" borderId="0"/>
    <xf numFmtId="0" fontId="7" fillId="0" borderId="0"/>
    <xf numFmtId="0" fontId="7" fillId="0" borderId="0"/>
    <xf numFmtId="0" fontId="35" fillId="10" borderId="9" applyNumberFormat="0" applyAlignment="0" applyProtection="0"/>
    <xf numFmtId="0" fontId="31" fillId="24" borderId="0" applyNumberFormat="0" applyBorder="0" applyAlignment="0" applyProtection="0"/>
    <xf numFmtId="0" fontId="6" fillId="23" borderId="0" applyNumberFormat="0" applyBorder="0" applyAlignment="0" applyProtection="0"/>
    <xf numFmtId="0" fontId="6" fillId="4" borderId="0" applyNumberFormat="0" applyBorder="0" applyAlignment="0" applyProtection="0"/>
    <xf numFmtId="0" fontId="6" fillId="22" borderId="0" applyNumberFormat="0" applyBorder="0" applyAlignment="0" applyProtection="0"/>
    <xf numFmtId="0" fontId="32" fillId="3" borderId="11" applyNumberFormat="0" applyAlignment="0" applyProtection="0"/>
    <xf numFmtId="0" fontId="11" fillId="11" borderId="8" applyNumberFormat="0" applyFont="0" applyAlignment="0" applyProtection="0"/>
    <xf numFmtId="0" fontId="11" fillId="11" borderId="8" applyNumberFormat="0" applyFont="0" applyAlignment="0" applyProtection="0"/>
    <xf numFmtId="0" fontId="17" fillId="0" borderId="7" applyNumberFormat="0" applyFill="0" applyAlignment="0" applyProtection="0"/>
    <xf numFmtId="0" fontId="40" fillId="0" borderId="15" applyNumberFormat="0" applyFill="0" applyAlignment="0" applyProtection="0"/>
    <xf numFmtId="0" fontId="9" fillId="0" borderId="0" applyNumberFormat="0" applyFill="0" applyBorder="0" applyAlignment="0" applyProtection="0"/>
    <xf numFmtId="0" fontId="20" fillId="0" borderId="0"/>
    <xf numFmtId="0" fontId="44" fillId="0" borderId="0"/>
    <xf numFmtId="43" fontId="44" fillId="0" borderId="0" applyFont="0" applyFill="0" applyBorder="0" applyAlignment="0" applyProtection="0"/>
    <xf numFmtId="43" fontId="4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3" fillId="0" borderId="0"/>
    <xf numFmtId="43" fontId="45" fillId="0" borderId="0" applyFont="0" applyFill="0" applyBorder="0" applyAlignment="0" applyProtection="0"/>
    <xf numFmtId="0" fontId="43" fillId="0" borderId="0"/>
    <xf numFmtId="187" fontId="3" fillId="0" borderId="0" applyFont="0" applyFill="0" applyBorder="0" applyAlignment="0" applyProtection="0"/>
    <xf numFmtId="0" fontId="43" fillId="0" borderId="0"/>
    <xf numFmtId="0" fontId="43" fillId="0" borderId="0"/>
    <xf numFmtId="0" fontId="43" fillId="0" borderId="0"/>
    <xf numFmtId="0" fontId="3" fillId="0" borderId="0"/>
    <xf numFmtId="43" fontId="43" fillId="0" borderId="0" applyFont="0" applyFill="0" applyBorder="0" applyAlignment="0" applyProtection="0"/>
    <xf numFmtId="43" fontId="46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5" fillId="0" borderId="0"/>
    <xf numFmtId="0" fontId="11" fillId="0" borderId="0"/>
    <xf numFmtId="187" fontId="11" fillId="0" borderId="0" applyFont="0" applyFill="0" applyBorder="0" applyAlignment="0" applyProtection="0"/>
    <xf numFmtId="187" fontId="11" fillId="0" borderId="0" applyFont="0" applyFill="0" applyBorder="0" applyAlignment="0" applyProtection="0"/>
    <xf numFmtId="0" fontId="44" fillId="0" borderId="0"/>
    <xf numFmtId="199" fontId="37" fillId="0" borderId="0" applyFill="0" applyBorder="0" applyAlignment="0" applyProtection="0"/>
    <xf numFmtId="187" fontId="3" fillId="0" borderId="0" applyFont="0" applyFill="0" applyBorder="0" applyAlignment="0" applyProtection="0"/>
    <xf numFmtId="0" fontId="2" fillId="0" borderId="0"/>
    <xf numFmtId="0" fontId="7" fillId="0" borderId="0"/>
    <xf numFmtId="187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7" fillId="0" borderId="0"/>
    <xf numFmtId="0" fontId="43" fillId="0" borderId="0"/>
    <xf numFmtId="0" fontId="43" fillId="0" borderId="0"/>
    <xf numFmtId="43" fontId="7" fillId="0" borderId="0" applyFont="0" applyFill="0" applyBorder="0" applyAlignment="0" applyProtection="0"/>
    <xf numFmtId="0" fontId="46" fillId="0" borderId="0"/>
    <xf numFmtId="187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43" fontId="43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188" fontId="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48" fillId="0" borderId="0" applyNumberFormat="0" applyFill="0" applyBorder="0" applyAlignment="0" applyProtection="0">
      <alignment vertical="top"/>
      <protection locked="0"/>
    </xf>
    <xf numFmtId="0" fontId="43" fillId="0" borderId="0"/>
    <xf numFmtId="187" fontId="11" fillId="0" borderId="0" applyFont="0" applyFill="0" applyBorder="0" applyAlignment="0" applyProtection="0"/>
    <xf numFmtId="0" fontId="43" fillId="0" borderId="0"/>
    <xf numFmtId="0" fontId="68" fillId="0" borderId="0"/>
    <xf numFmtId="187" fontId="70" fillId="0" borderId="0" applyFont="0" applyFill="0" applyBorder="0" applyAlignment="0" applyProtection="0"/>
    <xf numFmtId="187" fontId="47" fillId="0" borderId="0" applyFont="0" applyFill="0" applyBorder="0" applyAlignment="0" applyProtection="0"/>
    <xf numFmtId="0" fontId="47" fillId="0" borderId="0"/>
    <xf numFmtId="0" fontId="3" fillId="0" borderId="0"/>
    <xf numFmtId="187" fontId="72" fillId="0" borderId="0" applyFont="0" applyFill="0" applyBorder="0" applyAlignment="0" applyProtection="0"/>
    <xf numFmtId="43" fontId="46" fillId="0" borderId="0" applyFont="0" applyFill="0" applyBorder="0" applyAlignment="0" applyProtection="0"/>
    <xf numFmtId="187" fontId="44" fillId="0" borderId="0" applyFont="0" applyFill="0" applyBorder="0" applyAlignment="0" applyProtection="0"/>
    <xf numFmtId="0" fontId="76" fillId="0" borderId="0"/>
    <xf numFmtId="9" fontId="47" fillId="0" borderId="0" applyFont="0" applyFill="0" applyBorder="0" applyAlignment="0" applyProtection="0"/>
  </cellStyleXfs>
  <cellXfs count="708">
    <xf numFmtId="0" fontId="0" fillId="0" borderId="0" xfId="0"/>
    <xf numFmtId="0" fontId="49" fillId="0" borderId="0" xfId="113" applyFont="1"/>
    <xf numFmtId="0" fontId="50" fillId="0" borderId="0" xfId="113" applyFont="1"/>
    <xf numFmtId="0" fontId="49" fillId="0" borderId="16" xfId="215" applyFont="1" applyBorder="1" applyAlignment="1">
      <alignment vertical="top"/>
    </xf>
    <xf numFmtId="0" fontId="50" fillId="0" borderId="16" xfId="351" applyFont="1" applyBorder="1" applyAlignment="1">
      <alignment vertical="top"/>
    </xf>
    <xf numFmtId="0" fontId="51" fillId="0" borderId="16" xfId="215" applyFont="1" applyBorder="1" applyAlignment="1">
      <alignment vertical="top"/>
    </xf>
    <xf numFmtId="0" fontId="52" fillId="0" borderId="16" xfId="215" applyFont="1" applyBorder="1" applyAlignment="1">
      <alignment vertical="top"/>
    </xf>
    <xf numFmtId="0" fontId="49" fillId="0" borderId="16" xfId="215" applyFont="1" applyBorder="1"/>
    <xf numFmtId="0" fontId="49" fillId="0" borderId="0" xfId="215" applyFont="1"/>
    <xf numFmtId="0" fontId="53" fillId="0" borderId="16" xfId="215" applyFont="1" applyBorder="1" applyAlignment="1">
      <alignment vertical="top"/>
    </xf>
    <xf numFmtId="0" fontId="50" fillId="0" borderId="16" xfId="215" applyFont="1" applyBorder="1" applyAlignment="1">
      <alignment vertical="top"/>
    </xf>
    <xf numFmtId="0" fontId="50" fillId="0" borderId="32" xfId="113" applyFont="1" applyBorder="1" applyAlignment="1">
      <alignment vertical="top"/>
    </xf>
    <xf numFmtId="0" fontId="49" fillId="0" borderId="0" xfId="353" applyFont="1"/>
    <xf numFmtId="0" fontId="50" fillId="0" borderId="0" xfId="353" applyFont="1"/>
    <xf numFmtId="0" fontId="50" fillId="0" borderId="0" xfId="215" applyFont="1"/>
    <xf numFmtId="0" fontId="49" fillId="0" borderId="23" xfId="215" applyFont="1" applyBorder="1"/>
    <xf numFmtId="0" fontId="50" fillId="0" borderId="16" xfId="215" applyFont="1" applyBorder="1" applyAlignment="1">
      <alignment vertical="top" shrinkToFit="1"/>
    </xf>
    <xf numFmtId="0" fontId="49" fillId="0" borderId="24" xfId="215" applyFont="1" applyBorder="1"/>
    <xf numFmtId="0" fontId="49" fillId="0" borderId="17" xfId="215" applyFont="1" applyBorder="1" applyAlignment="1">
      <alignment horizontal="center"/>
    </xf>
    <xf numFmtId="0" fontId="49" fillId="0" borderId="17" xfId="215" applyFont="1" applyBorder="1" applyAlignment="1">
      <alignment horizontal="left" shrinkToFit="1"/>
    </xf>
    <xf numFmtId="0" fontId="50" fillId="0" borderId="17" xfId="215" applyFont="1" applyBorder="1" applyAlignment="1">
      <alignment horizontal="left" shrinkToFit="1"/>
    </xf>
    <xf numFmtId="201" fontId="49" fillId="13" borderId="25" xfId="215" applyNumberFormat="1" applyFont="1" applyFill="1" applyBorder="1" applyAlignment="1">
      <alignment horizontal="right" vertical="top"/>
    </xf>
    <xf numFmtId="0" fontId="49" fillId="13" borderId="25" xfId="215" applyFont="1" applyFill="1" applyBorder="1" applyAlignment="1">
      <alignment horizontal="center" vertical="top"/>
    </xf>
    <xf numFmtId="43" fontId="49" fillId="13" borderId="25" xfId="117" applyFont="1" applyFill="1" applyBorder="1" applyAlignment="1">
      <alignment horizontal="center" vertical="top"/>
    </xf>
    <xf numFmtId="43" fontId="49" fillId="13" borderId="25" xfId="117" applyFont="1" applyFill="1" applyBorder="1" applyAlignment="1">
      <alignment vertical="top"/>
    </xf>
    <xf numFmtId="0" fontId="56" fillId="0" borderId="0" xfId="319" applyFont="1"/>
    <xf numFmtId="0" fontId="52" fillId="0" borderId="3" xfId="215" applyFont="1" applyBorder="1" applyAlignment="1">
      <alignment horizontal="center" vertical="center"/>
    </xf>
    <xf numFmtId="43" fontId="52" fillId="0" borderId="3" xfId="1" applyFont="1" applyFill="1" applyBorder="1" applyAlignment="1">
      <alignment horizontal="center"/>
    </xf>
    <xf numFmtId="190" fontId="52" fillId="0" borderId="3" xfId="1" applyNumberFormat="1" applyFont="1" applyFill="1" applyBorder="1" applyAlignment="1">
      <alignment horizontal="center"/>
    </xf>
    <xf numFmtId="0" fontId="53" fillId="0" borderId="3" xfId="215" applyFont="1" applyBorder="1" applyAlignment="1">
      <alignment horizontal="center" vertical="center"/>
    </xf>
    <xf numFmtId="43" fontId="53" fillId="0" borderId="3" xfId="1" applyFont="1" applyFill="1" applyBorder="1" applyAlignment="1">
      <alignment horizontal="center"/>
    </xf>
    <xf numFmtId="190" fontId="53" fillId="0" borderId="3" xfId="1" applyNumberFormat="1" applyFont="1" applyFill="1" applyBorder="1" applyAlignment="1">
      <alignment horizontal="center"/>
    </xf>
    <xf numFmtId="0" fontId="53" fillId="0" borderId="19" xfId="215" applyFont="1" applyBorder="1" applyAlignment="1">
      <alignment horizontal="left" vertical="center"/>
    </xf>
    <xf numFmtId="0" fontId="50" fillId="0" borderId="3" xfId="215" applyFont="1" applyBorder="1" applyAlignment="1">
      <alignment horizontal="center" vertical="center"/>
    </xf>
    <xf numFmtId="187" fontId="50" fillId="0" borderId="16" xfId="1" applyNumberFormat="1" applyFont="1" applyFill="1" applyBorder="1" applyAlignment="1">
      <alignment vertical="top"/>
    </xf>
    <xf numFmtId="0" fontId="57" fillId="0" borderId="16" xfId="215" applyFont="1" applyBorder="1" applyAlignment="1">
      <alignment vertical="center" wrapText="1"/>
    </xf>
    <xf numFmtId="0" fontId="56" fillId="0" borderId="16" xfId="215" applyFont="1" applyBorder="1" applyAlignment="1">
      <alignment vertical="center" wrapText="1"/>
    </xf>
    <xf numFmtId="0" fontId="57" fillId="0" borderId="0" xfId="215" applyFont="1"/>
    <xf numFmtId="0" fontId="57" fillId="0" borderId="16" xfId="215" applyFont="1" applyBorder="1" applyAlignment="1">
      <alignment vertical="top"/>
    </xf>
    <xf numFmtId="43" fontId="57" fillId="0" borderId="16" xfId="1" applyFont="1" applyBorder="1" applyAlignment="1">
      <alignment vertical="top"/>
    </xf>
    <xf numFmtId="43" fontId="56" fillId="0" borderId="16" xfId="1" applyFont="1" applyBorder="1" applyAlignment="1">
      <alignment vertical="top" shrinkToFit="1"/>
    </xf>
    <xf numFmtId="43" fontId="56" fillId="0" borderId="16" xfId="1" applyFont="1" applyBorder="1" applyAlignment="1">
      <alignment vertical="top"/>
    </xf>
    <xf numFmtId="43" fontId="57" fillId="0" borderId="0" xfId="1" applyFont="1"/>
    <xf numFmtId="43" fontId="57" fillId="25" borderId="27" xfId="1" applyFont="1" applyFill="1" applyBorder="1" applyAlignment="1">
      <alignment horizontal="left"/>
    </xf>
    <xf numFmtId="43" fontId="57" fillId="25" borderId="28" xfId="1" applyFont="1" applyFill="1" applyBorder="1" applyAlignment="1">
      <alignment horizontal="center"/>
    </xf>
    <xf numFmtId="43" fontId="57" fillId="25" borderId="25" xfId="1" applyFont="1" applyFill="1" applyBorder="1" applyAlignment="1">
      <alignment horizontal="center"/>
    </xf>
    <xf numFmtId="0" fontId="56" fillId="0" borderId="17" xfId="6" applyFont="1" applyBorder="1" applyAlignment="1">
      <alignment horizontal="center" shrinkToFit="1"/>
    </xf>
    <xf numFmtId="0" fontId="58" fillId="0" borderId="17" xfId="6" applyFont="1" applyBorder="1" applyAlignment="1">
      <alignment horizontal="left" vertical="center" shrinkToFit="1"/>
    </xf>
    <xf numFmtId="43" fontId="56" fillId="2" borderId="17" xfId="1" applyFont="1" applyFill="1" applyBorder="1" applyAlignment="1">
      <alignment vertical="center" shrinkToFit="1"/>
    </xf>
    <xf numFmtId="43" fontId="56" fillId="0" borderId="17" xfId="1" applyFont="1" applyFill="1" applyBorder="1" applyAlignment="1">
      <alignment vertical="center" shrinkToFit="1"/>
    </xf>
    <xf numFmtId="0" fontId="56" fillId="0" borderId="0" xfId="215" applyFont="1"/>
    <xf numFmtId="0" fontId="57" fillId="0" borderId="17" xfId="314" applyNumberFormat="1" applyFont="1" applyFill="1" applyBorder="1" applyAlignment="1">
      <alignment horizontal="center" shrinkToFit="1"/>
    </xf>
    <xf numFmtId="0" fontId="57" fillId="0" borderId="17" xfId="6" applyFont="1" applyBorder="1" applyAlignment="1">
      <alignment horizontal="left" shrinkToFit="1"/>
    </xf>
    <xf numFmtId="43" fontId="57" fillId="0" borderId="17" xfId="1" applyFont="1" applyFill="1" applyBorder="1" applyAlignment="1">
      <alignment horizontal="center" vertical="center" shrinkToFit="1"/>
    </xf>
    <xf numFmtId="43" fontId="57" fillId="0" borderId="17" xfId="1" applyFont="1" applyFill="1" applyBorder="1" applyAlignment="1">
      <alignment vertical="center" shrinkToFit="1"/>
    </xf>
    <xf numFmtId="43" fontId="56" fillId="2" borderId="25" xfId="1" applyFont="1" applyFill="1" applyBorder="1" applyAlignment="1">
      <alignment vertical="center" shrinkToFit="1"/>
    </xf>
    <xf numFmtId="43" fontId="57" fillId="0" borderId="25" xfId="1" applyFont="1" applyFill="1" applyBorder="1" applyAlignment="1">
      <alignment horizontal="center" vertical="center" shrinkToFit="1"/>
    </xf>
    <xf numFmtId="43" fontId="56" fillId="0" borderId="25" xfId="1" applyFont="1" applyFill="1" applyBorder="1" applyAlignment="1">
      <alignment vertical="center" shrinkToFit="1"/>
    </xf>
    <xf numFmtId="43" fontId="57" fillId="0" borderId="25" xfId="1" applyFont="1" applyFill="1" applyBorder="1" applyAlignment="1">
      <alignment vertical="center" shrinkToFit="1"/>
    </xf>
    <xf numFmtId="190" fontId="56" fillId="0" borderId="17" xfId="148" applyNumberFormat="1" applyFont="1" applyFill="1" applyBorder="1" applyAlignment="1">
      <alignment shrinkToFit="1"/>
    </xf>
    <xf numFmtId="43" fontId="56" fillId="0" borderId="17" xfId="144" applyFont="1" applyFill="1" applyBorder="1" applyAlignment="1">
      <alignment horizontal="left"/>
    </xf>
    <xf numFmtId="187" fontId="56" fillId="0" borderId="17" xfId="1" applyNumberFormat="1" applyFont="1" applyFill="1" applyBorder="1"/>
    <xf numFmtId="187" fontId="56" fillId="0" borderId="17" xfId="1" applyNumberFormat="1" applyFont="1" applyFill="1" applyBorder="1" applyAlignment="1">
      <alignment horizontal="center"/>
    </xf>
    <xf numFmtId="43" fontId="56" fillId="0" borderId="17" xfId="1" applyFont="1" applyFill="1" applyBorder="1" applyAlignment="1">
      <alignment shrinkToFit="1"/>
    </xf>
    <xf numFmtId="0" fontId="56" fillId="0" borderId="0" xfId="313" applyFont="1"/>
    <xf numFmtId="43" fontId="56" fillId="0" borderId="17" xfId="1" applyFont="1" applyFill="1" applyBorder="1" applyAlignment="1">
      <alignment horizontal="left" shrinkToFit="1"/>
    </xf>
    <xf numFmtId="0" fontId="56" fillId="0" borderId="17" xfId="337" applyFont="1" applyBorder="1" applyAlignment="1">
      <alignment horizontal="left" shrinkToFit="1"/>
    </xf>
    <xf numFmtId="190" fontId="56" fillId="0" borderId="17" xfId="117" applyNumberFormat="1" applyFont="1" applyFill="1" applyBorder="1" applyAlignment="1">
      <alignment shrinkToFit="1"/>
    </xf>
    <xf numFmtId="0" fontId="56" fillId="0" borderId="17" xfId="215" applyFont="1" applyBorder="1" applyAlignment="1">
      <alignment horizontal="left" shrinkToFit="1"/>
    </xf>
    <xf numFmtId="43" fontId="56" fillId="0" borderId="17" xfId="1" applyFont="1" applyFill="1" applyBorder="1" applyAlignment="1">
      <alignment horizontal="center" shrinkToFit="1"/>
    </xf>
    <xf numFmtId="43" fontId="56" fillId="2" borderId="17" xfId="1" applyFont="1" applyFill="1" applyBorder="1" applyAlignment="1">
      <alignment shrinkToFit="1"/>
    </xf>
    <xf numFmtId="189" fontId="56" fillId="0" borderId="0" xfId="337" applyNumberFormat="1" applyFont="1"/>
    <xf numFmtId="0" fontId="56" fillId="0" borderId="0" xfId="337" applyFont="1"/>
    <xf numFmtId="43" fontId="56" fillId="0" borderId="0" xfId="1" applyFont="1" applyFill="1"/>
    <xf numFmtId="43" fontId="56" fillId="0" borderId="0" xfId="1" applyFont="1" applyFill="1" applyAlignment="1">
      <alignment horizontal="center"/>
    </xf>
    <xf numFmtId="43" fontId="56" fillId="2" borderId="0" xfId="1" applyFont="1" applyFill="1"/>
    <xf numFmtId="43" fontId="56" fillId="0" borderId="0" xfId="1" applyFont="1" applyFill="1" applyAlignment="1">
      <alignment horizontal="right" shrinkToFit="1"/>
    </xf>
    <xf numFmtId="43" fontId="56" fillId="0" borderId="0" xfId="1" applyFont="1"/>
    <xf numFmtId="43" fontId="56" fillId="0" borderId="0" xfId="1" applyFont="1" applyAlignment="1">
      <alignment horizontal="center"/>
    </xf>
    <xf numFmtId="190" fontId="56" fillId="0" borderId="25" xfId="117" applyNumberFormat="1" applyFont="1" applyFill="1" applyBorder="1" applyAlignment="1">
      <alignment shrinkToFit="1"/>
    </xf>
    <xf numFmtId="0" fontId="56" fillId="0" borderId="25" xfId="215" applyFont="1" applyBorder="1" applyAlignment="1">
      <alignment horizontal="left" shrinkToFit="1"/>
    </xf>
    <xf numFmtId="187" fontId="56" fillId="0" borderId="25" xfId="1" applyNumberFormat="1" applyFont="1" applyFill="1" applyBorder="1"/>
    <xf numFmtId="187" fontId="56" fillId="0" borderId="25" xfId="1" applyNumberFormat="1" applyFont="1" applyFill="1" applyBorder="1" applyAlignment="1">
      <alignment horizontal="center"/>
    </xf>
    <xf numFmtId="0" fontId="56" fillId="0" borderId="17" xfId="337" applyFont="1" applyBorder="1" applyAlignment="1">
      <alignment shrinkToFit="1"/>
    </xf>
    <xf numFmtId="190" fontId="57" fillId="13" borderId="17" xfId="148" applyNumberFormat="1" applyFont="1" applyFill="1" applyBorder="1" applyAlignment="1">
      <alignment vertical="center" shrinkToFit="1"/>
    </xf>
    <xf numFmtId="0" fontId="57" fillId="13" borderId="17" xfId="337" applyFont="1" applyFill="1" applyBorder="1" applyAlignment="1">
      <alignment horizontal="center" vertical="center" shrinkToFit="1"/>
    </xf>
    <xf numFmtId="0" fontId="57" fillId="13" borderId="17" xfId="1" applyNumberFormat="1" applyFont="1" applyFill="1" applyBorder="1" applyAlignment="1">
      <alignment horizontal="center" vertical="center"/>
    </xf>
    <xf numFmtId="187" fontId="57" fillId="13" borderId="17" xfId="1" applyNumberFormat="1" applyFont="1" applyFill="1" applyBorder="1" applyAlignment="1">
      <alignment horizontal="center" vertical="center"/>
    </xf>
    <xf numFmtId="43" fontId="57" fillId="13" borderId="17" xfId="1" applyFont="1" applyFill="1" applyBorder="1" applyAlignment="1">
      <alignment vertical="center" shrinkToFit="1"/>
    </xf>
    <xf numFmtId="0" fontId="56" fillId="13" borderId="0" xfId="313" applyFont="1" applyFill="1"/>
    <xf numFmtId="190" fontId="57" fillId="0" borderId="17" xfId="144" applyNumberFormat="1" applyFont="1" applyFill="1" applyBorder="1" applyAlignment="1">
      <alignment shrinkToFit="1"/>
    </xf>
    <xf numFmtId="0" fontId="56" fillId="0" borderId="17" xfId="215" applyFont="1" applyBorder="1" applyAlignment="1">
      <alignment horizontal="right" vertical="center"/>
    </xf>
    <xf numFmtId="43" fontId="56" fillId="0" borderId="17" xfId="144" applyFont="1" applyFill="1" applyBorder="1" applyAlignment="1"/>
    <xf numFmtId="43" fontId="56" fillId="2" borderId="17" xfId="1" applyFont="1" applyFill="1" applyBorder="1" applyAlignment="1" applyProtection="1">
      <alignment vertical="center" shrinkToFit="1"/>
    </xf>
    <xf numFmtId="202" fontId="56" fillId="0" borderId="17" xfId="117" applyNumberFormat="1" applyFont="1" applyFill="1" applyBorder="1" applyAlignment="1">
      <alignment shrinkToFit="1"/>
    </xf>
    <xf numFmtId="0" fontId="56" fillId="0" borderId="17" xfId="337" applyFont="1" applyBorder="1" applyAlignment="1">
      <alignment horizontal="right"/>
    </xf>
    <xf numFmtId="190" fontId="56" fillId="0" borderId="17" xfId="316" applyNumberFormat="1" applyFont="1" applyFill="1" applyBorder="1" applyAlignment="1">
      <alignment shrinkToFit="1"/>
    </xf>
    <xf numFmtId="190" fontId="60" fillId="0" borderId="17" xfId="316" quotePrefix="1" applyNumberFormat="1" applyFont="1" applyFill="1" applyBorder="1" applyAlignment="1">
      <alignment horizontal="left" shrinkToFit="1"/>
    </xf>
    <xf numFmtId="43" fontId="56" fillId="2" borderId="17" xfId="1" applyFont="1" applyFill="1" applyBorder="1" applyAlignment="1" applyProtection="1">
      <alignment vertical="center" shrinkToFit="1"/>
      <protection locked="0"/>
    </xf>
    <xf numFmtId="0" fontId="56" fillId="0" borderId="17" xfId="318" applyFont="1" applyBorder="1" applyAlignment="1">
      <alignment horizontal="right"/>
    </xf>
    <xf numFmtId="190" fontId="56" fillId="0" borderId="17" xfId="117" applyNumberFormat="1" applyFont="1" applyFill="1" applyBorder="1" applyAlignment="1">
      <alignment horizontal="right"/>
    </xf>
    <xf numFmtId="43" fontId="60" fillId="0" borderId="17" xfId="117" quotePrefix="1" applyFont="1" applyFill="1" applyBorder="1" applyAlignment="1">
      <alignment horizontal="left" indent="1" shrinkToFit="1"/>
    </xf>
    <xf numFmtId="202" fontId="50" fillId="0" borderId="17" xfId="1" applyNumberFormat="1" applyFont="1" applyFill="1" applyBorder="1" applyAlignment="1">
      <alignment horizontal="right"/>
    </xf>
    <xf numFmtId="0" fontId="50" fillId="0" borderId="17" xfId="215" quotePrefix="1" applyFont="1" applyBorder="1" applyAlignment="1">
      <alignment horizontal="left" shrinkToFit="1"/>
    </xf>
    <xf numFmtId="0" fontId="56" fillId="0" borderId="17" xfId="342" applyFont="1" applyBorder="1" applyAlignment="1">
      <alignment horizontal="right"/>
    </xf>
    <xf numFmtId="187" fontId="60" fillId="0" borderId="17" xfId="1" quotePrefix="1" applyNumberFormat="1" applyFont="1" applyFill="1" applyBorder="1" applyAlignment="1">
      <alignment horizontal="left" vertical="center" indent="1"/>
    </xf>
    <xf numFmtId="187" fontId="56" fillId="2" borderId="17" xfId="1" applyNumberFormat="1" applyFont="1" applyFill="1" applyBorder="1" applyAlignment="1"/>
    <xf numFmtId="187" fontId="56" fillId="2" borderId="17" xfId="1" applyNumberFormat="1" applyFont="1" applyFill="1" applyBorder="1" applyAlignment="1" applyProtection="1">
      <protection locked="0"/>
    </xf>
    <xf numFmtId="187" fontId="56" fillId="0" borderId="17" xfId="1" applyNumberFormat="1" applyFont="1" applyFill="1" applyBorder="1" applyAlignment="1" applyProtection="1"/>
    <xf numFmtId="187" fontId="56" fillId="2" borderId="17" xfId="1" applyNumberFormat="1" applyFont="1" applyFill="1" applyBorder="1" applyAlignment="1" applyProtection="1"/>
    <xf numFmtId="187" fontId="56" fillId="0" borderId="17" xfId="1" applyNumberFormat="1" applyFont="1" applyFill="1" applyBorder="1" applyAlignment="1">
      <alignment shrinkToFit="1"/>
    </xf>
    <xf numFmtId="0" fontId="56" fillId="0" borderId="17" xfId="313" applyFont="1" applyBorder="1" applyAlignment="1">
      <alignment horizontal="right" vertical="center"/>
    </xf>
    <xf numFmtId="187" fontId="56" fillId="0" borderId="17" xfId="1" applyNumberFormat="1" applyFont="1" applyFill="1" applyBorder="1" applyAlignment="1">
      <alignment vertical="center"/>
    </xf>
    <xf numFmtId="187" fontId="60" fillId="3" borderId="17" xfId="316" quotePrefix="1" applyFont="1" applyFill="1" applyBorder="1" applyAlignment="1">
      <alignment horizontal="left" vertical="center" shrinkToFit="1"/>
    </xf>
    <xf numFmtId="43" fontId="56" fillId="2" borderId="17" xfId="1" applyFont="1" applyFill="1" applyBorder="1" applyAlignment="1">
      <alignment horizontal="center" vertical="center" shrinkToFit="1"/>
    </xf>
    <xf numFmtId="0" fontId="56" fillId="2" borderId="0" xfId="215" applyFont="1" applyFill="1" applyAlignment="1">
      <alignment vertical="center"/>
    </xf>
    <xf numFmtId="0" fontId="56" fillId="2" borderId="17" xfId="215" applyFont="1" applyFill="1" applyBorder="1" applyAlignment="1">
      <alignment horizontal="center" vertical="center" shrinkToFit="1"/>
    </xf>
    <xf numFmtId="187" fontId="56" fillId="3" borderId="17" xfId="316" applyFont="1" applyFill="1" applyBorder="1" applyAlignment="1">
      <alignment horizontal="left" vertical="center" shrinkToFit="1"/>
    </xf>
    <xf numFmtId="187" fontId="56" fillId="0" borderId="17" xfId="316" applyFont="1" applyFill="1" applyBorder="1" applyAlignment="1">
      <alignment shrinkToFit="1"/>
    </xf>
    <xf numFmtId="190" fontId="57" fillId="0" borderId="17" xfId="148" applyNumberFormat="1" applyFont="1" applyFill="1" applyBorder="1" applyAlignment="1">
      <alignment shrinkToFit="1"/>
    </xf>
    <xf numFmtId="187" fontId="57" fillId="0" borderId="17" xfId="316" applyFont="1" applyFill="1" applyBorder="1" applyAlignment="1">
      <alignment horizontal="left" shrinkToFit="1"/>
    </xf>
    <xf numFmtId="202" fontId="57" fillId="0" borderId="17" xfId="117" applyNumberFormat="1" applyFont="1" applyFill="1" applyBorder="1" applyAlignment="1">
      <alignment vertical="center"/>
    </xf>
    <xf numFmtId="0" fontId="57" fillId="0" borderId="17" xfId="215" applyFont="1" applyBorder="1" applyAlignment="1">
      <alignment horizontal="left" vertical="center" shrinkToFit="1"/>
    </xf>
    <xf numFmtId="43" fontId="57" fillId="2" borderId="17" xfId="1" applyFont="1" applyFill="1" applyBorder="1" applyAlignment="1">
      <alignment vertical="center" shrinkToFit="1"/>
    </xf>
    <xf numFmtId="202" fontId="57" fillId="0" borderId="25" xfId="117" applyNumberFormat="1" applyFont="1" applyFill="1" applyBorder="1" applyAlignment="1">
      <alignment vertical="center"/>
    </xf>
    <xf numFmtId="0" fontId="56" fillId="0" borderId="25" xfId="215" applyFont="1" applyBorder="1" applyAlignment="1">
      <alignment horizontal="left" vertical="center" shrinkToFit="1"/>
    </xf>
    <xf numFmtId="43" fontId="56" fillId="0" borderId="25" xfId="1" applyFont="1" applyFill="1" applyBorder="1" applyAlignment="1">
      <alignment horizontal="center" vertical="center" shrinkToFit="1"/>
    </xf>
    <xf numFmtId="2" fontId="50" fillId="0" borderId="25" xfId="215" applyNumberFormat="1" applyFont="1" applyBorder="1" applyAlignment="1">
      <alignment horizontal="center"/>
    </xf>
    <xf numFmtId="0" fontId="50" fillId="0" borderId="21" xfId="215" applyFont="1" applyBorder="1"/>
    <xf numFmtId="43" fontId="50" fillId="0" borderId="25" xfId="1" applyFont="1" applyBorder="1"/>
    <xf numFmtId="43" fontId="50" fillId="0" borderId="25" xfId="1" applyFont="1" applyBorder="1" applyAlignment="1">
      <alignment horizontal="center"/>
    </xf>
    <xf numFmtId="43" fontId="50" fillId="0" borderId="25" xfId="1" applyFont="1" applyBorder="1" applyProtection="1"/>
    <xf numFmtId="43" fontId="50" fillId="0" borderId="25" xfId="1" applyFont="1" applyBorder="1" applyAlignment="1">
      <alignment horizontal="right"/>
    </xf>
    <xf numFmtId="43" fontId="61" fillId="0" borderId="25" xfId="1" applyFont="1" applyFill="1" applyBorder="1" applyAlignment="1">
      <alignment vertical="center" shrinkToFit="1"/>
    </xf>
    <xf numFmtId="43" fontId="61" fillId="0" borderId="25" xfId="1" applyFont="1" applyFill="1" applyBorder="1" applyAlignment="1">
      <alignment horizontal="center" vertical="center" shrinkToFit="1"/>
    </xf>
    <xf numFmtId="43" fontId="61" fillId="2" borderId="25" xfId="1" applyFont="1" applyFill="1" applyBorder="1" applyAlignment="1">
      <alignment vertical="center" shrinkToFit="1"/>
    </xf>
    <xf numFmtId="201" fontId="49" fillId="27" borderId="25" xfId="215" applyNumberFormat="1" applyFont="1" applyFill="1" applyBorder="1" applyAlignment="1">
      <alignment horizontal="right" vertical="top"/>
    </xf>
    <xf numFmtId="0" fontId="49" fillId="27" borderId="25" xfId="215" applyFont="1" applyFill="1" applyBorder="1" applyAlignment="1">
      <alignment horizontal="center" vertical="top"/>
    </xf>
    <xf numFmtId="43" fontId="49" fillId="27" borderId="25" xfId="117" applyFont="1" applyFill="1" applyBorder="1" applyAlignment="1">
      <alignment horizontal="center" vertical="top"/>
    </xf>
    <xf numFmtId="43" fontId="49" fillId="27" borderId="25" xfId="117" applyFont="1" applyFill="1" applyBorder="1" applyAlignment="1">
      <alignment vertical="top"/>
    </xf>
    <xf numFmtId="0" fontId="56" fillId="0" borderId="17" xfId="318" applyFont="1" applyBorder="1" applyAlignment="1">
      <alignment horizontal="center" vertical="center"/>
    </xf>
    <xf numFmtId="187" fontId="57" fillId="0" borderId="17" xfId="1" applyNumberFormat="1" applyFont="1" applyFill="1" applyBorder="1" applyAlignment="1">
      <alignment vertical="center"/>
    </xf>
    <xf numFmtId="43" fontId="56" fillId="0" borderId="17" xfId="1" applyFont="1" applyFill="1" applyBorder="1" applyAlignment="1">
      <alignment horizontal="center" vertical="center" shrinkToFit="1"/>
    </xf>
    <xf numFmtId="43" fontId="56" fillId="0" borderId="17" xfId="1" applyFont="1" applyFill="1" applyBorder="1" applyAlignment="1" applyProtection="1">
      <alignment vertical="center" shrinkToFit="1"/>
    </xf>
    <xf numFmtId="43" fontId="56" fillId="0" borderId="17" xfId="1" applyFont="1" applyFill="1" applyBorder="1" applyAlignment="1">
      <alignment horizontal="right" vertical="center" shrinkToFit="1"/>
    </xf>
    <xf numFmtId="0" fontId="50" fillId="0" borderId="25" xfId="215" applyFont="1" applyBorder="1" applyAlignment="1">
      <alignment horizontal="center"/>
    </xf>
    <xf numFmtId="0" fontId="56" fillId="3" borderId="17" xfId="215" applyFont="1" applyFill="1" applyBorder="1" applyAlignment="1">
      <alignment horizontal="left" vertical="center" shrinkToFit="1"/>
    </xf>
    <xf numFmtId="0" fontId="57" fillId="0" borderId="17" xfId="337" applyFont="1" applyBorder="1" applyAlignment="1">
      <alignment horizontal="center"/>
    </xf>
    <xf numFmtId="187" fontId="57" fillId="0" borderId="17" xfId="316" applyFont="1" applyFill="1" applyBorder="1" applyAlignment="1">
      <alignment horizontal="left"/>
    </xf>
    <xf numFmtId="43" fontId="56" fillId="0" borderId="17" xfId="1" applyFont="1" applyFill="1" applyBorder="1" applyAlignment="1" applyProtection="1">
      <alignment shrinkToFit="1"/>
    </xf>
    <xf numFmtId="43" fontId="56" fillId="2" borderId="17" xfId="1" applyFont="1" applyFill="1" applyBorder="1" applyAlignment="1" applyProtection="1">
      <alignment shrinkToFit="1"/>
    </xf>
    <xf numFmtId="43" fontId="56" fillId="0" borderId="17" xfId="1" applyFont="1" applyFill="1" applyBorder="1" applyAlignment="1">
      <alignment horizontal="right" shrinkToFit="1"/>
    </xf>
    <xf numFmtId="0" fontId="56" fillId="0" borderId="25" xfId="337" applyFont="1" applyBorder="1" applyAlignment="1">
      <alignment horizontal="center"/>
    </xf>
    <xf numFmtId="187" fontId="56" fillId="0" borderId="25" xfId="316" applyFont="1" applyFill="1" applyBorder="1" applyAlignment="1">
      <alignment horizontal="left"/>
    </xf>
    <xf numFmtId="43" fontId="56" fillId="0" borderId="25" xfId="1" applyFont="1" applyFill="1" applyBorder="1" applyAlignment="1">
      <alignment horizontal="right" shrinkToFit="1"/>
    </xf>
    <xf numFmtId="43" fontId="56" fillId="0" borderId="25" xfId="1" applyFont="1" applyFill="1" applyBorder="1" applyAlignment="1">
      <alignment shrinkToFit="1"/>
    </xf>
    <xf numFmtId="0" fontId="50" fillId="0" borderId="21" xfId="0" applyFont="1" applyBorder="1" applyAlignment="1">
      <alignment horizontal="left"/>
    </xf>
    <xf numFmtId="43" fontId="56" fillId="0" borderId="25" xfId="1" applyFont="1" applyFill="1" applyBorder="1" applyAlignment="1">
      <alignment horizontal="center" shrinkToFit="1"/>
    </xf>
    <xf numFmtId="43" fontId="56" fillId="2" borderId="25" xfId="1" applyFont="1" applyFill="1" applyBorder="1" applyAlignment="1">
      <alignment shrinkToFit="1"/>
    </xf>
    <xf numFmtId="43" fontId="56" fillId="0" borderId="25" xfId="1" applyFont="1" applyFill="1" applyBorder="1" applyAlignment="1" applyProtection="1">
      <alignment shrinkToFit="1"/>
    </xf>
    <xf numFmtId="43" fontId="56" fillId="2" borderId="25" xfId="1" applyFont="1" applyFill="1" applyBorder="1" applyAlignment="1" applyProtection="1">
      <alignment shrinkToFit="1"/>
    </xf>
    <xf numFmtId="0" fontId="56" fillId="3" borderId="17" xfId="215" quotePrefix="1" applyFont="1" applyFill="1" applyBorder="1" applyAlignment="1">
      <alignment horizontal="left" vertical="center" shrinkToFit="1"/>
    </xf>
    <xf numFmtId="190" fontId="56" fillId="2" borderId="17" xfId="117" applyNumberFormat="1" applyFont="1" applyFill="1" applyBorder="1" applyAlignment="1">
      <alignment horizontal="center"/>
    </xf>
    <xf numFmtId="43" fontId="56" fillId="2" borderId="17" xfId="117" applyFont="1" applyFill="1" applyBorder="1" applyAlignment="1">
      <alignment vertical="center" shrinkToFit="1"/>
    </xf>
    <xf numFmtId="43" fontId="56" fillId="2" borderId="17" xfId="117" applyFont="1" applyFill="1" applyBorder="1" applyAlignment="1">
      <alignment horizontal="center" vertical="center" shrinkToFit="1"/>
    </xf>
    <xf numFmtId="0" fontId="56" fillId="2" borderId="0" xfId="215" applyFont="1" applyFill="1"/>
    <xf numFmtId="190" fontId="56" fillId="2" borderId="25" xfId="117" applyNumberFormat="1" applyFont="1" applyFill="1" applyBorder="1" applyAlignment="1">
      <alignment horizontal="center"/>
    </xf>
    <xf numFmtId="0" fontId="56" fillId="3" borderId="25" xfId="215" quotePrefix="1" applyFont="1" applyFill="1" applyBorder="1" applyAlignment="1">
      <alignment horizontal="left" vertical="center" shrinkToFit="1"/>
    </xf>
    <xf numFmtId="43" fontId="56" fillId="2" borderId="25" xfId="117" applyFont="1" applyFill="1" applyBorder="1" applyAlignment="1">
      <alignment vertical="center" shrinkToFit="1"/>
    </xf>
    <xf numFmtId="43" fontId="56" fillId="2" borderId="25" xfId="117" applyFont="1" applyFill="1" applyBorder="1" applyAlignment="1">
      <alignment horizontal="center" vertical="center" shrinkToFit="1"/>
    </xf>
    <xf numFmtId="43" fontId="56" fillId="2" borderId="25" xfId="1" applyFont="1" applyFill="1" applyBorder="1" applyAlignment="1">
      <alignment horizontal="center" vertical="center" shrinkToFit="1"/>
    </xf>
    <xf numFmtId="0" fontId="57" fillId="0" borderId="17" xfId="320" applyFont="1" applyBorder="1" applyAlignment="1">
      <alignment horizontal="right"/>
    </xf>
    <xf numFmtId="43" fontId="57" fillId="0" borderId="17" xfId="148" applyFont="1" applyFill="1" applyBorder="1"/>
    <xf numFmtId="0" fontId="56" fillId="2" borderId="17" xfId="215" applyFont="1" applyFill="1" applyBorder="1" applyAlignment="1">
      <alignment horizontal="left" vertical="center" shrinkToFit="1"/>
    </xf>
    <xf numFmtId="0" fontId="56" fillId="2" borderId="25" xfId="215" applyFont="1" applyFill="1" applyBorder="1" applyAlignment="1">
      <alignment horizontal="center" vertical="center" shrinkToFit="1"/>
    </xf>
    <xf numFmtId="43" fontId="56" fillId="2" borderId="25" xfId="1" applyFont="1" applyFill="1" applyBorder="1" applyAlignment="1" applyProtection="1">
      <alignment vertical="center" shrinkToFit="1"/>
      <protection locked="0"/>
    </xf>
    <xf numFmtId="43" fontId="56" fillId="0" borderId="25" xfId="1" applyFont="1" applyFill="1" applyBorder="1" applyAlignment="1" applyProtection="1">
      <alignment vertical="center" shrinkToFit="1"/>
    </xf>
    <xf numFmtId="43" fontId="56" fillId="2" borderId="25" xfId="1" applyFont="1" applyFill="1" applyBorder="1" applyAlignment="1" applyProtection="1">
      <alignment vertical="center" shrinkToFit="1"/>
    </xf>
    <xf numFmtId="0" fontId="56" fillId="2" borderId="25" xfId="215" applyFont="1" applyFill="1" applyBorder="1" applyAlignment="1">
      <alignment horizontal="left" vertical="center" shrinkToFit="1"/>
    </xf>
    <xf numFmtId="43" fontId="61" fillId="2" borderId="25" xfId="1" applyFont="1" applyFill="1" applyBorder="1" applyAlignment="1" applyProtection="1">
      <alignment vertical="center" shrinkToFit="1"/>
      <protection locked="0"/>
    </xf>
    <xf numFmtId="43" fontId="61" fillId="2" borderId="25" xfId="1" applyFont="1" applyFill="1" applyBorder="1" applyAlignment="1">
      <alignment horizontal="center" vertical="center" shrinkToFit="1"/>
    </xf>
    <xf numFmtId="43" fontId="61" fillId="0" borderId="25" xfId="1" applyFont="1" applyFill="1" applyBorder="1" applyAlignment="1" applyProtection="1">
      <alignment vertical="center" shrinkToFit="1"/>
    </xf>
    <xf numFmtId="43" fontId="61" fillId="2" borderId="25" xfId="1" applyFont="1" applyFill="1" applyBorder="1" applyAlignment="1" applyProtection="1">
      <alignment vertical="center" shrinkToFit="1"/>
    </xf>
    <xf numFmtId="0" fontId="57" fillId="0" borderId="17" xfId="337" applyFont="1" applyBorder="1" applyAlignment="1">
      <alignment horizontal="center" vertical="center"/>
    </xf>
    <xf numFmtId="187" fontId="57" fillId="0" borderId="17" xfId="316" applyFont="1" applyFill="1" applyBorder="1" applyAlignment="1">
      <alignment vertical="center"/>
    </xf>
    <xf numFmtId="187" fontId="56" fillId="2" borderId="17" xfId="1" applyNumberFormat="1" applyFont="1" applyFill="1" applyBorder="1" applyAlignment="1">
      <alignment vertical="center"/>
    </xf>
    <xf numFmtId="187" fontId="56" fillId="0" borderId="17" xfId="1" applyNumberFormat="1" applyFont="1" applyFill="1" applyBorder="1" applyAlignment="1">
      <alignment horizontal="center" vertical="center"/>
    </xf>
    <xf numFmtId="187" fontId="56" fillId="0" borderId="17" xfId="1" applyNumberFormat="1" applyFont="1" applyFill="1" applyBorder="1" applyAlignment="1" applyProtection="1">
      <alignment vertical="center"/>
    </xf>
    <xf numFmtId="187" fontId="56" fillId="2" borderId="17" xfId="1" applyNumberFormat="1" applyFont="1" applyFill="1" applyBorder="1" applyAlignment="1" applyProtection="1">
      <alignment vertical="center"/>
    </xf>
    <xf numFmtId="187" fontId="56" fillId="0" borderId="17" xfId="1" applyNumberFormat="1" applyFont="1" applyFill="1" applyBorder="1" applyAlignment="1">
      <alignment horizontal="right" vertical="center" shrinkToFit="1"/>
    </xf>
    <xf numFmtId="0" fontId="56" fillId="0" borderId="17" xfId="215" applyFont="1" applyBorder="1" applyAlignment="1">
      <alignment horizontal="center" vertical="center"/>
    </xf>
    <xf numFmtId="187" fontId="56" fillId="2" borderId="17" xfId="1" applyNumberFormat="1" applyFont="1" applyFill="1" applyBorder="1" applyAlignment="1" applyProtection="1">
      <alignment vertical="center"/>
      <protection locked="0"/>
    </xf>
    <xf numFmtId="0" fontId="61" fillId="2" borderId="17" xfId="215" applyFont="1" applyFill="1" applyBorder="1" applyAlignment="1">
      <alignment horizontal="left" vertical="center" shrinkToFit="1"/>
    </xf>
    <xf numFmtId="0" fontId="56" fillId="3" borderId="25" xfId="215" applyFont="1" applyFill="1" applyBorder="1" applyAlignment="1">
      <alignment horizontal="center" vertical="top"/>
    </xf>
    <xf numFmtId="0" fontId="56" fillId="3" borderId="21" xfId="215" applyFont="1" applyFill="1" applyBorder="1" applyAlignment="1">
      <alignment vertical="top"/>
    </xf>
    <xf numFmtId="43" fontId="57" fillId="3" borderId="25" xfId="117" applyFont="1" applyFill="1" applyBorder="1" applyAlignment="1">
      <alignment horizontal="center" vertical="top"/>
    </xf>
    <xf numFmtId="43" fontId="57" fillId="3" borderId="25" xfId="117" applyFont="1" applyFill="1" applyBorder="1" applyAlignment="1">
      <alignment vertical="top"/>
    </xf>
    <xf numFmtId="43" fontId="56" fillId="3" borderId="25" xfId="117" applyFont="1" applyFill="1" applyBorder="1" applyAlignment="1">
      <alignment vertical="top"/>
    </xf>
    <xf numFmtId="43" fontId="56" fillId="0" borderId="25" xfId="144" applyFont="1" applyBorder="1" applyAlignment="1">
      <alignment horizontal="left" shrinkToFit="1"/>
    </xf>
    <xf numFmtId="189" fontId="56" fillId="3" borderId="25" xfId="215" applyNumberFormat="1" applyFont="1" applyFill="1" applyBorder="1" applyAlignment="1">
      <alignment horizontal="right" vertical="top"/>
    </xf>
    <xf numFmtId="43" fontId="56" fillId="3" borderId="25" xfId="117" applyFont="1" applyFill="1" applyBorder="1" applyAlignment="1">
      <alignment horizontal="center" vertical="top"/>
    </xf>
    <xf numFmtId="43" fontId="56" fillId="3" borderId="25" xfId="158" applyFont="1" applyFill="1" applyBorder="1" applyAlignment="1">
      <alignment shrinkToFit="1"/>
    </xf>
    <xf numFmtId="43" fontId="56" fillId="0" borderId="25" xfId="158" applyFont="1" applyBorder="1" applyAlignment="1">
      <alignment shrinkToFit="1"/>
    </xf>
    <xf numFmtId="201" fontId="56" fillId="3" borderId="25" xfId="215" applyNumberFormat="1" applyFont="1" applyFill="1" applyBorder="1" applyAlignment="1">
      <alignment horizontal="center" vertical="top"/>
    </xf>
    <xf numFmtId="43" fontId="57" fillId="0" borderId="25" xfId="144" applyFont="1" applyBorder="1" applyAlignment="1">
      <alignment horizontal="left" shrinkToFit="1"/>
    </xf>
    <xf numFmtId="189" fontId="56" fillId="3" borderId="25" xfId="215" applyNumberFormat="1" applyFont="1" applyFill="1" applyBorder="1" applyAlignment="1">
      <alignment horizontal="center" vertical="top"/>
    </xf>
    <xf numFmtId="39" fontId="56" fillId="3" borderId="25" xfId="215" applyNumberFormat="1" applyFont="1" applyFill="1" applyBorder="1" applyAlignment="1">
      <alignment horizontal="center" vertical="top"/>
    </xf>
    <xf numFmtId="0" fontId="57" fillId="0" borderId="0" xfId="319" applyFont="1"/>
    <xf numFmtId="0" fontId="56" fillId="3" borderId="25" xfId="215" applyFont="1" applyFill="1" applyBorder="1" applyAlignment="1">
      <alignment vertical="top"/>
    </xf>
    <xf numFmtId="39" fontId="56" fillId="3" borderId="25" xfId="215" applyNumberFormat="1" applyFont="1" applyFill="1" applyBorder="1" applyAlignment="1">
      <alignment horizontal="right" vertical="top"/>
    </xf>
    <xf numFmtId="189" fontId="57" fillId="3" borderId="25" xfId="215" applyNumberFormat="1" applyFont="1" applyFill="1" applyBorder="1" applyAlignment="1">
      <alignment horizontal="center" vertical="top"/>
    </xf>
    <xf numFmtId="0" fontId="57" fillId="3" borderId="25" xfId="215" applyFont="1" applyFill="1" applyBorder="1" applyAlignment="1">
      <alignment horizontal="left" vertical="top"/>
    </xf>
    <xf numFmtId="43" fontId="57" fillId="3" borderId="25" xfId="117" applyFont="1" applyFill="1" applyBorder="1" applyAlignment="1" applyProtection="1">
      <alignment horizontal="center" vertical="top"/>
    </xf>
    <xf numFmtId="43" fontId="57" fillId="3" borderId="25" xfId="117" applyFont="1" applyFill="1" applyBorder="1" applyAlignment="1" applyProtection="1">
      <alignment vertical="top"/>
    </xf>
    <xf numFmtId="43" fontId="57" fillId="3" borderId="25" xfId="117" applyFont="1" applyFill="1" applyBorder="1" applyAlignment="1" applyProtection="1">
      <alignment vertical="top"/>
      <protection locked="0"/>
    </xf>
    <xf numFmtId="0" fontId="56" fillId="3" borderId="21" xfId="215" applyFont="1" applyFill="1" applyBorder="1" applyAlignment="1">
      <alignment horizontal="left" vertical="top"/>
    </xf>
    <xf numFmtId="43" fontId="56" fillId="0" borderId="25" xfId="117" applyFont="1" applyFill="1" applyBorder="1" applyAlignment="1">
      <alignment vertical="top"/>
    </xf>
    <xf numFmtId="0" fontId="56" fillId="0" borderId="25" xfId="215" applyFont="1" applyBorder="1" applyAlignment="1">
      <alignment vertical="top"/>
    </xf>
    <xf numFmtId="0" fontId="57" fillId="3" borderId="25" xfId="215" applyFont="1" applyFill="1" applyBorder="1" applyAlignment="1">
      <alignment horizontal="center" vertical="top"/>
    </xf>
    <xf numFmtId="0" fontId="57" fillId="3" borderId="21" xfId="215" applyFont="1" applyFill="1" applyBorder="1" applyAlignment="1">
      <alignment horizontal="left" vertical="top"/>
    </xf>
    <xf numFmtId="43" fontId="56" fillId="3" borderId="25" xfId="117" applyFont="1" applyFill="1" applyBorder="1" applyAlignment="1" applyProtection="1">
      <alignment horizontal="center" vertical="top"/>
      <protection locked="0"/>
    </xf>
    <xf numFmtId="43" fontId="56" fillId="3" borderId="25" xfId="117" applyFont="1" applyFill="1" applyBorder="1" applyAlignment="1" applyProtection="1">
      <alignment vertical="top"/>
      <protection locked="0"/>
    </xf>
    <xf numFmtId="0" fontId="56" fillId="0" borderId="21" xfId="215" applyFont="1" applyBorder="1" applyAlignment="1">
      <alignment horizontal="left" vertical="top"/>
    </xf>
    <xf numFmtId="0" fontId="56" fillId="3" borderId="25" xfId="215" applyFont="1" applyFill="1" applyBorder="1" applyAlignment="1">
      <alignment vertical="top" shrinkToFit="1"/>
    </xf>
    <xf numFmtId="0" fontId="56" fillId="3" borderId="25" xfId="308" applyFont="1" applyFill="1" applyBorder="1" applyAlignment="1">
      <alignment horizontal="left" vertical="top"/>
    </xf>
    <xf numFmtId="0" fontId="49" fillId="13" borderId="25" xfId="319" applyFont="1" applyFill="1" applyBorder="1" applyAlignment="1">
      <alignment horizontal="center" vertical="top"/>
    </xf>
    <xf numFmtId="0" fontId="57" fillId="3" borderId="25" xfId="215" applyFont="1" applyFill="1" applyBorder="1" applyAlignment="1">
      <alignment horizontal="center" vertical="center"/>
    </xf>
    <xf numFmtId="0" fontId="57" fillId="0" borderId="25" xfId="337" applyFont="1" applyBorder="1" applyAlignment="1">
      <alignment horizontal="left" shrinkToFit="1"/>
    </xf>
    <xf numFmtId="0" fontId="56" fillId="0" borderId="1" xfId="313" applyFont="1" applyBorder="1"/>
    <xf numFmtId="189" fontId="57" fillId="3" borderId="25" xfId="215" applyNumberFormat="1" applyFont="1" applyFill="1" applyBorder="1" applyAlignment="1">
      <alignment horizontal="center" vertical="center"/>
    </xf>
    <xf numFmtId="0" fontId="57" fillId="3" borderId="21" xfId="215" applyFont="1" applyFill="1" applyBorder="1" applyAlignment="1">
      <alignment horizontal="left" vertical="center"/>
    </xf>
    <xf numFmtId="43" fontId="56" fillId="3" borderId="25" xfId="144" applyFont="1" applyFill="1" applyBorder="1" applyAlignment="1">
      <alignment horizontal="center" vertical="center"/>
    </xf>
    <xf numFmtId="43" fontId="56" fillId="3" borderId="25" xfId="144" applyFont="1" applyFill="1" applyBorder="1" applyAlignment="1">
      <alignment horizontal="right" vertical="center"/>
    </xf>
    <xf numFmtId="43" fontId="56" fillId="3" borderId="25" xfId="144" applyFont="1" applyFill="1" applyBorder="1" applyAlignment="1">
      <alignment vertical="center"/>
    </xf>
    <xf numFmtId="189" fontId="56" fillId="3" borderId="25" xfId="215" applyNumberFormat="1" applyFont="1" applyFill="1" applyBorder="1" applyAlignment="1">
      <alignment horizontal="right" vertical="center"/>
    </xf>
    <xf numFmtId="0" fontId="56" fillId="3" borderId="21" xfId="215" applyFont="1" applyFill="1" applyBorder="1" applyAlignment="1">
      <alignment vertical="center"/>
    </xf>
    <xf numFmtId="0" fontId="57" fillId="0" borderId="0" xfId="313" applyFont="1" applyAlignment="1">
      <alignment vertical="center"/>
    </xf>
    <xf numFmtId="0" fontId="56" fillId="0" borderId="21" xfId="215" applyFont="1" applyBorder="1" applyAlignment="1">
      <alignment vertical="center"/>
    </xf>
    <xf numFmtId="43" fontId="56" fillId="0" borderId="25" xfId="144" applyFont="1" applyBorder="1" applyAlignment="1">
      <alignment horizontal="center" vertical="center"/>
    </xf>
    <xf numFmtId="189" fontId="56" fillId="3" borderId="25" xfId="215" applyNumberFormat="1" applyFont="1" applyFill="1" applyBorder="1" applyAlignment="1">
      <alignment horizontal="center" vertical="center"/>
    </xf>
    <xf numFmtId="0" fontId="56" fillId="3" borderId="21" xfId="215" applyFont="1" applyFill="1" applyBorder="1" applyAlignment="1">
      <alignment horizontal="left" vertical="center"/>
    </xf>
    <xf numFmtId="4" fontId="56" fillId="0" borderId="22" xfId="144" applyNumberFormat="1" applyFont="1" applyFill="1" applyBorder="1" applyAlignment="1">
      <alignment horizontal="right" vertical="center"/>
    </xf>
    <xf numFmtId="43" fontId="57" fillId="3" borderId="25" xfId="144" applyFont="1" applyFill="1" applyBorder="1" applyAlignment="1">
      <alignment horizontal="center" vertical="center"/>
    </xf>
    <xf numFmtId="43" fontId="57" fillId="3" borderId="25" xfId="144" applyFont="1" applyFill="1" applyBorder="1" applyAlignment="1">
      <alignment horizontal="right" vertical="center"/>
    </xf>
    <xf numFmtId="43" fontId="57" fillId="3" borderId="25" xfId="144" applyFont="1" applyFill="1" applyBorder="1" applyAlignment="1">
      <alignment vertical="center"/>
    </xf>
    <xf numFmtId="0" fontId="60" fillId="3" borderId="21" xfId="215" quotePrefix="1" applyFont="1" applyFill="1" applyBorder="1" applyAlignment="1">
      <alignment horizontal="left" vertical="center"/>
    </xf>
    <xf numFmtId="0" fontId="57" fillId="3" borderId="21" xfId="215" applyFont="1" applyFill="1" applyBorder="1" applyAlignment="1">
      <alignment vertical="center"/>
    </xf>
    <xf numFmtId="0" fontId="57" fillId="3" borderId="0" xfId="215" applyFont="1" applyFill="1" applyAlignment="1">
      <alignment vertical="center"/>
    </xf>
    <xf numFmtId="189" fontId="50" fillId="13" borderId="25" xfId="215" applyNumberFormat="1" applyFont="1" applyFill="1" applyBorder="1" applyAlignment="1">
      <alignment horizontal="center" vertical="center"/>
    </xf>
    <xf numFmtId="0" fontId="49" fillId="13" borderId="21" xfId="215" applyFont="1" applyFill="1" applyBorder="1" applyAlignment="1">
      <alignment horizontal="center" vertical="center"/>
    </xf>
    <xf numFmtId="43" fontId="50" fillId="13" borderId="25" xfId="144" applyFont="1" applyFill="1" applyBorder="1" applyAlignment="1">
      <alignment horizontal="center" vertical="center"/>
    </xf>
    <xf numFmtId="43" fontId="50" fillId="13" borderId="25" xfId="144" applyFont="1" applyFill="1" applyBorder="1" applyAlignment="1">
      <alignment horizontal="right" vertical="center"/>
    </xf>
    <xf numFmtId="43" fontId="49" fillId="13" borderId="25" xfId="144" applyFont="1" applyFill="1" applyBorder="1" applyAlignment="1">
      <alignment horizontal="right" vertical="center"/>
    </xf>
    <xf numFmtId="43" fontId="50" fillId="13" borderId="25" xfId="144" applyFont="1" applyFill="1" applyBorder="1" applyAlignment="1">
      <alignment vertical="center"/>
    </xf>
    <xf numFmtId="1" fontId="57" fillId="0" borderId="25" xfId="215" applyNumberFormat="1" applyFont="1" applyBorder="1" applyAlignment="1">
      <alignment horizontal="center" shrinkToFit="1"/>
    </xf>
    <xf numFmtId="0" fontId="57" fillId="0" borderId="25" xfId="321" applyNumberFormat="1" applyFont="1" applyFill="1" applyBorder="1" applyAlignment="1" applyProtection="1">
      <alignment horizontal="left" vertical="center" shrinkToFit="1"/>
      <protection locked="0"/>
    </xf>
    <xf numFmtId="43" fontId="56" fillId="0" borderId="25" xfId="1" applyFont="1" applyFill="1" applyBorder="1" applyAlignment="1" applyProtection="1">
      <alignment shrinkToFit="1"/>
      <protection locked="0"/>
    </xf>
    <xf numFmtId="43" fontId="56" fillId="0" borderId="25" xfId="1" applyFont="1" applyFill="1" applyBorder="1" applyAlignment="1" applyProtection="1">
      <alignment horizontal="center" shrinkToFit="1"/>
      <protection locked="0"/>
    </xf>
    <xf numFmtId="43" fontId="56" fillId="0" borderId="25" xfId="1" applyFont="1" applyFill="1" applyBorder="1" applyAlignment="1" applyProtection="1">
      <alignment horizontal="center" vertical="center" shrinkToFit="1"/>
      <protection locked="0"/>
    </xf>
    <xf numFmtId="189" fontId="56" fillId="0" borderId="25" xfId="215" applyNumberFormat="1" applyFont="1" applyBorder="1" applyAlignment="1">
      <alignment horizontal="center" shrinkToFit="1"/>
    </xf>
    <xf numFmtId="0" fontId="56" fillId="0" borderId="25" xfId="321" applyNumberFormat="1" applyFont="1" applyFill="1" applyBorder="1" applyAlignment="1" applyProtection="1">
      <alignment horizontal="left" vertical="center" shrinkToFit="1"/>
      <protection locked="0"/>
    </xf>
    <xf numFmtId="0" fontId="62" fillId="0" borderId="16" xfId="351" applyFont="1" applyBorder="1" applyAlignment="1">
      <alignment vertical="top"/>
    </xf>
    <xf numFmtId="0" fontId="50" fillId="0" borderId="0" xfId="351" applyFont="1"/>
    <xf numFmtId="0" fontId="62" fillId="0" borderId="26" xfId="113" applyFont="1" applyBorder="1" applyAlignment="1">
      <alignment horizontal="center" vertical="top"/>
    </xf>
    <xf numFmtId="0" fontId="49" fillId="0" borderId="26" xfId="113" applyFont="1" applyBorder="1" applyAlignment="1">
      <alignment horizontal="center" vertical="top"/>
    </xf>
    <xf numFmtId="0" fontId="62" fillId="0" borderId="3" xfId="113" applyFont="1" applyBorder="1" applyAlignment="1">
      <alignment horizontal="center" vertical="top"/>
    </xf>
    <xf numFmtId="0" fontId="49" fillId="0" borderId="3" xfId="113" applyFont="1" applyBorder="1" applyAlignment="1">
      <alignment horizontal="center" vertical="top"/>
    </xf>
    <xf numFmtId="0" fontId="54" fillId="0" borderId="25" xfId="113" applyFont="1" applyBorder="1" applyAlignment="1">
      <alignment vertical="top"/>
    </xf>
    <xf numFmtId="0" fontId="62" fillId="0" borderId="25" xfId="113" applyFont="1" applyBorder="1" applyAlignment="1">
      <alignment horizontal="center" vertical="top" shrinkToFit="1"/>
    </xf>
    <xf numFmtId="0" fontId="63" fillId="0" borderId="25" xfId="113" applyFont="1" applyBorder="1" applyAlignment="1">
      <alignment vertical="top" shrinkToFit="1"/>
    </xf>
    <xf numFmtId="43" fontId="54" fillId="0" borderId="25" xfId="288" applyFont="1" applyFill="1" applyBorder="1" applyAlignment="1">
      <alignment vertical="top" shrinkToFit="1"/>
    </xf>
    <xf numFmtId="187" fontId="54" fillId="0" borderId="25" xfId="352" applyFont="1" applyFill="1" applyBorder="1" applyAlignment="1">
      <alignment horizontal="center" vertical="top" shrinkToFit="1"/>
    </xf>
    <xf numFmtId="0" fontId="54" fillId="0" borderId="25" xfId="113" applyFont="1" applyBorder="1" applyAlignment="1">
      <alignment vertical="top" shrinkToFit="1"/>
    </xf>
    <xf numFmtId="0" fontId="54" fillId="0" borderId="3" xfId="215" applyFont="1" applyBorder="1" applyAlignment="1">
      <alignment horizontal="center" vertical="center"/>
    </xf>
    <xf numFmtId="190" fontId="50" fillId="0" borderId="19" xfId="215" applyNumberFormat="1" applyFont="1" applyBorder="1" applyAlignment="1">
      <alignment horizontal="left" vertical="center"/>
    </xf>
    <xf numFmtId="0" fontId="50" fillId="0" borderId="25" xfId="113" applyFont="1" applyBorder="1" applyAlignment="1">
      <alignment vertical="top" shrinkToFit="1"/>
    </xf>
    <xf numFmtId="12" fontId="54" fillId="0" borderId="3" xfId="215" applyNumberFormat="1" applyFont="1" applyBorder="1" applyAlignment="1">
      <alignment horizontal="center" vertical="center"/>
    </xf>
    <xf numFmtId="0" fontId="50" fillId="0" borderId="25" xfId="113" applyFont="1" applyBorder="1"/>
    <xf numFmtId="0" fontId="64" fillId="0" borderId="25" xfId="215" applyFont="1" applyBorder="1" applyAlignment="1">
      <alignment horizontal="center" vertical="center"/>
    </xf>
    <xf numFmtId="0" fontId="50" fillId="0" borderId="25" xfId="215" applyFont="1" applyBorder="1"/>
    <xf numFmtId="43" fontId="54" fillId="0" borderId="25" xfId="352" applyNumberFormat="1" applyFont="1" applyFill="1" applyBorder="1" applyAlignment="1">
      <alignment horizontal="right" vertical="top" shrinkToFit="1"/>
    </xf>
    <xf numFmtId="43" fontId="50" fillId="0" borderId="25" xfId="288" applyFont="1" applyFill="1" applyBorder="1" applyAlignment="1">
      <alignment shrinkToFit="1"/>
    </xf>
    <xf numFmtId="203" fontId="54" fillId="0" borderId="25" xfId="352" applyNumberFormat="1" applyFont="1" applyFill="1" applyBorder="1" applyAlignment="1">
      <alignment horizontal="center" vertical="top" shrinkToFit="1"/>
    </xf>
    <xf numFmtId="0" fontId="56" fillId="0" borderId="25" xfId="215" applyFont="1" applyBorder="1"/>
    <xf numFmtId="203" fontId="50" fillId="0" borderId="25" xfId="352" applyNumberFormat="1" applyFont="1" applyFill="1" applyBorder="1" applyAlignment="1">
      <alignment horizontal="center" vertical="top" shrinkToFit="1"/>
    </xf>
    <xf numFmtId="0" fontId="54" fillId="0" borderId="25" xfId="113" applyFont="1" applyBorder="1" applyAlignment="1">
      <alignment horizontal="center" vertical="top" shrinkToFit="1"/>
    </xf>
    <xf numFmtId="0" fontId="50" fillId="0" borderId="21" xfId="18" applyFont="1" applyBorder="1" applyAlignment="1">
      <alignment horizontal="left" vertical="top" shrinkToFit="1"/>
    </xf>
    <xf numFmtId="43" fontId="50" fillId="0" borderId="25" xfId="288" applyFont="1" applyFill="1" applyBorder="1" applyAlignment="1">
      <alignment vertical="top" shrinkToFit="1"/>
    </xf>
    <xf numFmtId="0" fontId="62" fillId="0" borderId="32" xfId="113" applyFont="1" applyBorder="1" applyAlignment="1">
      <alignment horizontal="center" vertical="top"/>
    </xf>
    <xf numFmtId="0" fontId="49" fillId="0" borderId="32" xfId="113" applyFont="1" applyBorder="1" applyAlignment="1">
      <alignment vertical="top"/>
    </xf>
    <xf numFmtId="43" fontId="49" fillId="0" borderId="25" xfId="288" applyFont="1" applyBorder="1" applyAlignment="1">
      <alignment vertical="top"/>
    </xf>
    <xf numFmtId="0" fontId="62" fillId="0" borderId="0" xfId="353" applyFont="1" applyAlignment="1">
      <alignment vertical="top"/>
    </xf>
    <xf numFmtId="43" fontId="49" fillId="0" borderId="0" xfId="311" applyFont="1"/>
    <xf numFmtId="0" fontId="62" fillId="0" borderId="0" xfId="353" applyFont="1" applyAlignment="1">
      <alignment horizontal="left" vertical="top" indent="2"/>
    </xf>
    <xf numFmtId="43" fontId="49" fillId="0" borderId="0" xfId="121" applyFont="1"/>
    <xf numFmtId="43" fontId="49" fillId="0" borderId="0" xfId="344" applyFont="1"/>
    <xf numFmtId="0" fontId="62" fillId="0" borderId="0" xfId="353" applyFont="1" applyAlignment="1">
      <alignment horizontal="center" vertical="center"/>
    </xf>
    <xf numFmtId="0" fontId="49" fillId="0" borderId="0" xfId="353" applyFont="1" applyAlignment="1">
      <alignment horizontal="center" vertical="center"/>
    </xf>
    <xf numFmtId="0" fontId="54" fillId="0" borderId="0" xfId="218" applyFont="1" applyAlignment="1">
      <alignment horizontal="left" vertical="center"/>
    </xf>
    <xf numFmtId="0" fontId="54" fillId="0" borderId="0" xfId="218" applyFont="1" applyAlignment="1">
      <alignment vertical="center"/>
    </xf>
    <xf numFmtId="0" fontId="51" fillId="0" borderId="0" xfId="353" applyFont="1" applyAlignment="1">
      <alignment vertical="top"/>
    </xf>
    <xf numFmtId="0" fontId="65" fillId="0" borderId="0" xfId="353" applyFont="1" applyAlignment="1">
      <alignment vertical="top"/>
    </xf>
    <xf numFmtId="0" fontId="65" fillId="0" borderId="0" xfId="353" applyFont="1"/>
    <xf numFmtId="0" fontId="62" fillId="0" borderId="0" xfId="215" applyFont="1"/>
    <xf numFmtId="0" fontId="54" fillId="0" borderId="0" xfId="353" applyFont="1" applyAlignment="1">
      <alignment vertical="top"/>
    </xf>
    <xf numFmtId="0" fontId="62" fillId="0" borderId="0" xfId="353" applyFont="1"/>
    <xf numFmtId="0" fontId="62" fillId="0" borderId="0" xfId="113" applyFont="1"/>
    <xf numFmtId="0" fontId="62" fillId="0" borderId="0" xfId="113" applyFont="1" applyAlignment="1">
      <alignment horizontal="left" indent="7"/>
    </xf>
    <xf numFmtId="0" fontId="54" fillId="0" borderId="0" xfId="113" applyFont="1"/>
    <xf numFmtId="0" fontId="62" fillId="0" borderId="0" xfId="284" applyFont="1" applyAlignment="1">
      <alignment vertical="center"/>
    </xf>
    <xf numFmtId="0" fontId="62" fillId="0" borderId="0" xfId="113" applyFont="1" applyAlignment="1">
      <alignment vertical="center"/>
    </xf>
    <xf numFmtId="0" fontId="54" fillId="0" borderId="0" xfId="113" applyFont="1" applyAlignment="1">
      <alignment vertical="center"/>
    </xf>
    <xf numFmtId="0" fontId="54" fillId="0" borderId="0" xfId="113" applyFont="1" applyAlignment="1">
      <alignment vertical="top"/>
    </xf>
    <xf numFmtId="0" fontId="62" fillId="0" borderId="0" xfId="113" applyFont="1" applyAlignment="1">
      <alignment vertical="top"/>
    </xf>
    <xf numFmtId="43" fontId="62" fillId="0" borderId="0" xfId="288" applyFont="1" applyFill="1" applyBorder="1" applyAlignment="1">
      <alignment horizontal="center" vertical="top"/>
    </xf>
    <xf numFmtId="43" fontId="52" fillId="0" borderId="18" xfId="1" applyFont="1" applyFill="1" applyBorder="1" applyAlignment="1">
      <alignment horizontal="left"/>
    </xf>
    <xf numFmtId="43" fontId="52" fillId="0" borderId="30" xfId="1" applyFont="1" applyFill="1" applyBorder="1" applyAlignment="1">
      <alignment horizontal="center"/>
    </xf>
    <xf numFmtId="0" fontId="66" fillId="0" borderId="19" xfId="215" applyFont="1" applyBorder="1" applyAlignment="1">
      <alignment horizontal="left" vertical="center"/>
    </xf>
    <xf numFmtId="43" fontId="52" fillId="0" borderId="3" xfId="1" applyFont="1" applyFill="1" applyBorder="1" applyAlignment="1">
      <alignment horizontal="center" vertical="center"/>
    </xf>
    <xf numFmtId="43" fontId="50" fillId="0" borderId="25" xfId="1" applyFont="1" applyFill="1" applyBorder="1" applyProtection="1"/>
    <xf numFmtId="0" fontId="53" fillId="0" borderId="25" xfId="215" applyFont="1" applyBorder="1" applyAlignment="1">
      <alignment horizontal="center" vertical="center"/>
    </xf>
    <xf numFmtId="190" fontId="50" fillId="0" borderId="25" xfId="1" applyNumberFormat="1" applyFont="1" applyFill="1" applyBorder="1" applyAlignment="1">
      <alignment horizontal="center" vertical="center"/>
    </xf>
    <xf numFmtId="43" fontId="50" fillId="0" borderId="25" xfId="1" applyFont="1" applyFill="1" applyBorder="1" applyAlignment="1">
      <alignment horizontal="center" vertical="center" wrapText="1"/>
    </xf>
    <xf numFmtId="0" fontId="50" fillId="0" borderId="31" xfId="215" applyFont="1" applyBorder="1" applyAlignment="1">
      <alignment horizontal="center" vertical="center"/>
    </xf>
    <xf numFmtId="0" fontId="50" fillId="0" borderId="25" xfId="113" applyFont="1" applyBorder="1" applyAlignment="1">
      <alignment horizontal="center" vertical="center" shrinkToFit="1"/>
    </xf>
    <xf numFmtId="43" fontId="50" fillId="0" borderId="25" xfId="288" applyFont="1" applyFill="1" applyBorder="1" applyAlignment="1">
      <alignment horizontal="center" vertical="center" shrinkToFit="1"/>
    </xf>
    <xf numFmtId="0" fontId="49" fillId="0" borderId="21" xfId="308" applyFont="1" applyBorder="1" applyAlignment="1">
      <alignment horizontal="center"/>
    </xf>
    <xf numFmtId="0" fontId="55" fillId="0" borderId="21" xfId="308" applyFont="1" applyBorder="1" applyAlignment="1">
      <alignment horizontal="left"/>
    </xf>
    <xf numFmtId="0" fontId="49" fillId="0" borderId="21" xfId="308" applyFont="1" applyBorder="1" applyAlignment="1">
      <alignment horizontal="left"/>
    </xf>
    <xf numFmtId="0" fontId="52" fillId="0" borderId="25" xfId="215" applyFont="1" applyBorder="1" applyAlignment="1">
      <alignment horizontal="center" vertical="center"/>
    </xf>
    <xf numFmtId="0" fontId="50" fillId="0" borderId="21" xfId="308" applyFont="1" applyBorder="1" applyAlignment="1">
      <alignment horizontal="right"/>
    </xf>
    <xf numFmtId="0" fontId="50" fillId="0" borderId="21" xfId="308" applyFont="1" applyBorder="1"/>
    <xf numFmtId="189" fontId="50" fillId="0" borderId="21" xfId="308" applyNumberFormat="1" applyFont="1" applyBorder="1" applyAlignment="1">
      <alignment horizontal="right"/>
    </xf>
    <xf numFmtId="0" fontId="50" fillId="0" borderId="19" xfId="215" applyFont="1" applyBorder="1"/>
    <xf numFmtId="43" fontId="50" fillId="0" borderId="3" xfId="1" applyFont="1" applyFill="1" applyBorder="1" applyProtection="1"/>
    <xf numFmtId="0" fontId="67" fillId="0" borderId="19" xfId="215" applyFont="1" applyBorder="1" applyAlignment="1">
      <alignment horizontal="left" vertical="center"/>
    </xf>
    <xf numFmtId="0" fontId="52" fillId="26" borderId="3" xfId="215" applyFont="1" applyFill="1" applyBorder="1" applyAlignment="1">
      <alignment horizontal="center" vertical="center"/>
    </xf>
    <xf numFmtId="0" fontId="52" fillId="26" borderId="19" xfId="215" applyFont="1" applyFill="1" applyBorder="1" applyAlignment="1">
      <alignment horizontal="center" vertical="center"/>
    </xf>
    <xf numFmtId="190" fontId="52" fillId="26" borderId="3" xfId="1" applyNumberFormat="1" applyFont="1" applyFill="1" applyBorder="1" applyAlignment="1">
      <alignment horizontal="center"/>
    </xf>
    <xf numFmtId="43" fontId="52" fillId="26" borderId="3" xfId="1" applyFont="1" applyFill="1" applyBorder="1" applyAlignment="1">
      <alignment horizontal="center"/>
    </xf>
    <xf numFmtId="43" fontId="52" fillId="26" borderId="3" xfId="1" applyFont="1" applyFill="1" applyBorder="1" applyAlignment="1">
      <alignment horizontal="center" vertical="center"/>
    </xf>
    <xf numFmtId="43" fontId="50" fillId="26" borderId="25" xfId="1" applyFont="1" applyFill="1" applyBorder="1" applyAlignment="1">
      <alignment vertical="center" wrapText="1"/>
    </xf>
    <xf numFmtId="0" fontId="49" fillId="26" borderId="0" xfId="215" applyFont="1" applyFill="1"/>
    <xf numFmtId="0" fontId="50" fillId="0" borderId="0" xfId="215" applyFont="1" applyAlignment="1">
      <alignment horizontal="center" vertical="center"/>
    </xf>
    <xf numFmtId="190" fontId="50" fillId="0" borderId="0" xfId="1" applyNumberFormat="1" applyFont="1" applyFill="1" applyAlignment="1">
      <alignment horizontal="center"/>
    </xf>
    <xf numFmtId="0" fontId="50" fillId="0" borderId="0" xfId="215" applyFont="1" applyAlignment="1">
      <alignment horizontal="center"/>
    </xf>
    <xf numFmtId="0" fontId="49" fillId="0" borderId="0" xfId="215" applyFont="1" applyAlignment="1">
      <alignment vertical="center" wrapText="1"/>
    </xf>
    <xf numFmtId="0" fontId="69" fillId="0" borderId="0" xfId="309" applyFont="1"/>
    <xf numFmtId="49" fontId="65" fillId="0" borderId="42" xfId="354" applyNumberFormat="1" applyFont="1" applyBorder="1" applyAlignment="1">
      <alignment horizontal="center" vertical="center"/>
    </xf>
    <xf numFmtId="43" fontId="65" fillId="0" borderId="42" xfId="146" applyFont="1" applyBorder="1" applyAlignment="1">
      <alignment horizontal="center" vertical="center"/>
    </xf>
    <xf numFmtId="49" fontId="65" fillId="0" borderId="46" xfId="354" applyNumberFormat="1" applyFont="1" applyBorder="1" applyAlignment="1">
      <alignment horizontal="center" vertical="center"/>
    </xf>
    <xf numFmtId="43" fontId="65" fillId="0" borderId="46" xfId="146" applyFont="1" applyBorder="1" applyAlignment="1">
      <alignment horizontal="center" vertical="center"/>
    </xf>
    <xf numFmtId="0" fontId="65" fillId="0" borderId="49" xfId="146" applyNumberFormat="1" applyFont="1" applyBorder="1" applyAlignment="1">
      <alignment horizontal="center" vertical="top" wrapText="1"/>
    </xf>
    <xf numFmtId="43" fontId="65" fillId="0" borderId="49" xfId="146" applyFont="1" applyFill="1" applyBorder="1" applyAlignment="1">
      <alignment horizontal="center" vertical="top" wrapText="1"/>
    </xf>
    <xf numFmtId="43" fontId="65" fillId="0" borderId="49" xfId="354" applyNumberFormat="1" applyFont="1" applyBorder="1"/>
    <xf numFmtId="0" fontId="65" fillId="0" borderId="22" xfId="146" applyNumberFormat="1" applyFont="1" applyBorder="1" applyAlignment="1">
      <alignment horizontal="center" vertical="top" wrapText="1"/>
    </xf>
    <xf numFmtId="43" fontId="65" fillId="0" borderId="22" xfId="146" applyFont="1" applyFill="1" applyBorder="1" applyAlignment="1">
      <alignment horizontal="center" vertical="top" wrapText="1"/>
    </xf>
    <xf numFmtId="43" fontId="65" fillId="0" borderId="22" xfId="354" applyNumberFormat="1" applyFont="1" applyBorder="1"/>
    <xf numFmtId="0" fontId="65" fillId="0" borderId="22" xfId="354" applyFont="1" applyBorder="1" applyAlignment="1">
      <alignment horizontal="center" vertical="top" wrapText="1"/>
    </xf>
    <xf numFmtId="0" fontId="65" fillId="0" borderId="22" xfId="354" applyFont="1" applyBorder="1" applyAlignment="1">
      <alignment horizontal="center"/>
    </xf>
    <xf numFmtId="43" fontId="65" fillId="0" borderId="22" xfId="146" applyFont="1" applyFill="1" applyBorder="1" applyAlignment="1">
      <alignment horizontal="center"/>
    </xf>
    <xf numFmtId="0" fontId="65" fillId="0" borderId="37" xfId="354" applyFont="1" applyBorder="1" applyAlignment="1">
      <alignment horizontal="center"/>
    </xf>
    <xf numFmtId="0" fontId="65" fillId="0" borderId="53" xfId="354" applyFont="1" applyBorder="1" applyAlignment="1">
      <alignment horizontal="center"/>
    </xf>
    <xf numFmtId="43" fontId="65" fillId="0" borderId="56" xfId="146" applyFont="1" applyFill="1" applyBorder="1" applyAlignment="1">
      <alignment horizontal="center"/>
    </xf>
    <xf numFmtId="43" fontId="65" fillId="0" borderId="56" xfId="354" applyNumberFormat="1" applyFont="1" applyBorder="1"/>
    <xf numFmtId="0" fontId="51" fillId="0" borderId="57" xfId="354" applyFont="1" applyBorder="1" applyAlignment="1">
      <alignment horizontal="center"/>
    </xf>
    <xf numFmtId="43" fontId="51" fillId="0" borderId="35" xfId="146" applyFont="1" applyBorder="1" applyAlignment="1">
      <alignment horizontal="left" indent="1"/>
    </xf>
    <xf numFmtId="43" fontId="51" fillId="0" borderId="35" xfId="354" applyNumberFormat="1" applyFont="1" applyBorder="1" applyAlignment="1">
      <alignment horizontal="center"/>
    </xf>
    <xf numFmtId="41" fontId="51" fillId="0" borderId="35" xfId="354" applyNumberFormat="1" applyFont="1" applyBorder="1" applyAlignment="1">
      <alignment horizontal="center"/>
    </xf>
    <xf numFmtId="43" fontId="51" fillId="0" borderId="58" xfId="146" applyFont="1" applyFill="1" applyBorder="1" applyAlignment="1">
      <alignment horizontal="center"/>
    </xf>
    <xf numFmtId="43" fontId="65" fillId="0" borderId="57" xfId="354" applyNumberFormat="1" applyFont="1" applyBorder="1"/>
    <xf numFmtId="0" fontId="65" fillId="0" borderId="22" xfId="354" applyFont="1" applyBorder="1"/>
    <xf numFmtId="43" fontId="51" fillId="0" borderId="1" xfId="146" applyFont="1" applyBorder="1" applyAlignment="1">
      <alignment horizontal="center" wrapText="1"/>
    </xf>
    <xf numFmtId="43" fontId="51" fillId="0" borderId="1" xfId="354" applyNumberFormat="1" applyFont="1" applyBorder="1" applyAlignment="1">
      <alignment horizontal="center"/>
    </xf>
    <xf numFmtId="41" fontId="51" fillId="0" borderId="1" xfId="354" applyNumberFormat="1" applyFont="1" applyBorder="1" applyAlignment="1">
      <alignment horizontal="center"/>
    </xf>
    <xf numFmtId="43" fontId="51" fillId="0" borderId="59" xfId="146" applyFont="1" applyFill="1" applyBorder="1" applyAlignment="1">
      <alignment horizontal="center"/>
    </xf>
    <xf numFmtId="43" fontId="65" fillId="0" borderId="60" xfId="354" applyNumberFormat="1" applyFont="1" applyBorder="1"/>
    <xf numFmtId="0" fontId="51" fillId="0" borderId="1" xfId="354" applyFont="1" applyBorder="1" applyAlignment="1">
      <alignment horizontal="right" wrapText="1" indent="1"/>
    </xf>
    <xf numFmtId="0" fontId="65" fillId="0" borderId="56" xfId="354" applyFont="1" applyBorder="1"/>
    <xf numFmtId="0" fontId="65" fillId="0" borderId="54" xfId="354" applyFont="1" applyBorder="1" applyAlignment="1">
      <alignment horizontal="center" wrapText="1"/>
    </xf>
    <xf numFmtId="43" fontId="65" fillId="0" borderId="54" xfId="354" applyNumberFormat="1" applyFont="1" applyBorder="1" applyAlignment="1">
      <alignment horizontal="center"/>
    </xf>
    <xf numFmtId="41" fontId="65" fillId="0" borderId="54" xfId="354" applyNumberFormat="1" applyFont="1" applyBorder="1" applyAlignment="1">
      <alignment horizontal="center"/>
    </xf>
    <xf numFmtId="43" fontId="65" fillId="0" borderId="54" xfId="146" applyFont="1" applyFill="1" applyBorder="1" applyAlignment="1">
      <alignment horizontal="center"/>
    </xf>
    <xf numFmtId="43" fontId="65" fillId="0" borderId="55" xfId="354" applyNumberFormat="1" applyFont="1" applyBorder="1"/>
    <xf numFmtId="49" fontId="65" fillId="0" borderId="61" xfId="357" applyNumberFormat="1" applyFont="1" applyBorder="1" applyAlignment="1">
      <alignment vertical="center"/>
    </xf>
    <xf numFmtId="0" fontId="65" fillId="0" borderId="0" xfId="357" applyFont="1" applyAlignment="1">
      <alignment horizontal="left" vertical="center" wrapText="1"/>
    </xf>
    <xf numFmtId="0" fontId="65" fillId="0" borderId="0" xfId="357" applyFont="1" applyAlignment="1">
      <alignment horizontal="left" vertical="center"/>
    </xf>
    <xf numFmtId="41" fontId="65" fillId="0" borderId="0" xfId="357" applyNumberFormat="1" applyFont="1" applyAlignment="1">
      <alignment horizontal="left" vertical="center"/>
    </xf>
    <xf numFmtId="43" fontId="65" fillId="0" borderId="62" xfId="356" applyNumberFormat="1" applyFont="1" applyBorder="1" applyAlignment="1">
      <alignment vertical="center"/>
    </xf>
    <xf numFmtId="43" fontId="65" fillId="0" borderId="0" xfId="357" applyNumberFormat="1" applyFont="1" applyAlignment="1">
      <alignment horizontal="left" vertical="center" wrapText="1"/>
    </xf>
    <xf numFmtId="43" fontId="65" fillId="0" borderId="0" xfId="357" applyNumberFormat="1" applyFont="1" applyAlignment="1">
      <alignment horizontal="left" vertical="center"/>
    </xf>
    <xf numFmtId="0" fontId="71" fillId="0" borderId="0" xfId="357" applyFont="1"/>
    <xf numFmtId="0" fontId="65" fillId="0" borderId="0" xfId="357" applyFont="1" applyAlignment="1">
      <alignment vertical="center" wrapText="1"/>
    </xf>
    <xf numFmtId="43" fontId="65" fillId="0" borderId="0" xfId="357" applyNumberFormat="1" applyFont="1" applyAlignment="1">
      <alignment vertical="center"/>
    </xf>
    <xf numFmtId="0" fontId="65" fillId="0" borderId="19" xfId="358" applyFont="1" applyBorder="1" applyAlignment="1">
      <alignment vertical="center"/>
    </xf>
    <xf numFmtId="0" fontId="65" fillId="0" borderId="29" xfId="358" applyFont="1" applyBorder="1" applyAlignment="1">
      <alignment vertical="center" wrapText="1"/>
    </xf>
    <xf numFmtId="187" fontId="65" fillId="0" borderId="29" xfId="359" applyFont="1" applyBorder="1" applyAlignment="1">
      <alignment vertical="center"/>
    </xf>
    <xf numFmtId="0" fontId="65" fillId="0" borderId="63" xfId="358" applyFont="1" applyBorder="1" applyAlignment="1">
      <alignment vertical="center"/>
    </xf>
    <xf numFmtId="0" fontId="73" fillId="0" borderId="0" xfId="357" applyFont="1"/>
    <xf numFmtId="0" fontId="73" fillId="0" borderId="0" xfId="357" applyFont="1" applyAlignment="1">
      <alignment wrapText="1"/>
    </xf>
    <xf numFmtId="43" fontId="73" fillId="0" borderId="0" xfId="357" applyNumberFormat="1" applyFont="1"/>
    <xf numFmtId="43" fontId="73" fillId="0" borderId="0" xfId="360" applyFont="1"/>
    <xf numFmtId="187" fontId="73" fillId="0" borderId="0" xfId="357" applyNumberFormat="1" applyFont="1"/>
    <xf numFmtId="43" fontId="62" fillId="0" borderId="0" xfId="354" applyNumberFormat="1" applyFont="1" applyAlignment="1">
      <alignment vertical="center"/>
    </xf>
    <xf numFmtId="0" fontId="54" fillId="0" borderId="0" xfId="354" applyFont="1"/>
    <xf numFmtId="43" fontId="62" fillId="0" borderId="0" xfId="354" applyNumberFormat="1" applyFont="1" applyAlignment="1">
      <alignment horizontal="center" vertical="center"/>
    </xf>
    <xf numFmtId="43" fontId="62" fillId="0" borderId="0" xfId="354" applyNumberFormat="1" applyFont="1" applyAlignment="1">
      <alignment horizontal="left" vertical="center"/>
    </xf>
    <xf numFmtId="41" fontId="54" fillId="0" borderId="0" xfId="354" applyNumberFormat="1" applyFont="1" applyAlignment="1">
      <alignment vertical="center"/>
    </xf>
    <xf numFmtId="49" fontId="54" fillId="0" borderId="0" xfId="354" applyNumberFormat="1" applyFont="1" applyAlignment="1">
      <alignment vertical="center"/>
    </xf>
    <xf numFmtId="41" fontId="54" fillId="0" borderId="0" xfId="354" applyNumberFormat="1" applyFont="1" applyAlignment="1">
      <alignment horizontal="center" vertical="center"/>
    </xf>
    <xf numFmtId="49" fontId="54" fillId="0" borderId="0" xfId="354" applyNumberFormat="1" applyFont="1" applyAlignment="1">
      <alignment horizontal="left" vertical="center"/>
    </xf>
    <xf numFmtId="0" fontId="54" fillId="0" borderId="0" xfId="354" applyFont="1" applyAlignment="1">
      <alignment vertical="center"/>
    </xf>
    <xf numFmtId="187" fontId="65" fillId="0" borderId="64" xfId="356" applyFont="1" applyBorder="1" applyAlignment="1">
      <alignment horizontal="left" vertical="top" wrapText="1"/>
    </xf>
    <xf numFmtId="43" fontId="65" fillId="0" borderId="49" xfId="354" applyNumberFormat="1" applyFont="1" applyBorder="1" applyAlignment="1">
      <alignment horizontal="center" vertical="top" wrapText="1"/>
    </xf>
    <xf numFmtId="204" fontId="65" fillId="0" borderId="49" xfId="354" applyNumberFormat="1" applyFont="1" applyBorder="1" applyAlignment="1">
      <alignment horizontal="center" vertical="top" wrapText="1"/>
    </xf>
    <xf numFmtId="43" fontId="54" fillId="0" borderId="0" xfId="354" applyNumberFormat="1" applyFont="1" applyAlignment="1">
      <alignment vertical="center"/>
    </xf>
    <xf numFmtId="187" fontId="65" fillId="0" borderId="22" xfId="356" applyFont="1" applyBorder="1" applyAlignment="1">
      <alignment vertical="top" wrapText="1"/>
    </xf>
    <xf numFmtId="43" fontId="65" fillId="0" borderId="22" xfId="354" applyNumberFormat="1" applyFont="1" applyBorder="1" applyAlignment="1">
      <alignment horizontal="center" vertical="top" wrapText="1"/>
    </xf>
    <xf numFmtId="204" fontId="65" fillId="0" borderId="22" xfId="354" applyNumberFormat="1" applyFont="1" applyBorder="1" applyAlignment="1">
      <alignment horizontal="center" vertical="top" wrapText="1"/>
    </xf>
    <xf numFmtId="0" fontId="62" fillId="0" borderId="0" xfId="146" applyNumberFormat="1" applyFont="1" applyBorder="1" applyAlignment="1">
      <alignment vertical="center"/>
    </xf>
    <xf numFmtId="41" fontId="65" fillId="0" borderId="22" xfId="354" applyNumberFormat="1" applyFont="1" applyBorder="1" applyAlignment="1">
      <alignment horizontal="center" vertical="top" wrapText="1"/>
    </xf>
    <xf numFmtId="187" fontId="65" fillId="0" borderId="22" xfId="356" applyFont="1" applyBorder="1" applyAlignment="1">
      <alignment horizontal="center" vertical="top" wrapText="1"/>
    </xf>
    <xf numFmtId="187" fontId="65" fillId="0" borderId="22" xfId="356" applyFont="1" applyBorder="1" applyAlignment="1">
      <alignment horizontal="center" wrapText="1"/>
    </xf>
    <xf numFmtId="43" fontId="65" fillId="0" borderId="22" xfId="354" applyNumberFormat="1" applyFont="1" applyBorder="1" applyAlignment="1">
      <alignment horizontal="center"/>
    </xf>
    <xf numFmtId="41" fontId="65" fillId="0" borderId="22" xfId="354" applyNumberFormat="1" applyFont="1" applyBorder="1" applyAlignment="1">
      <alignment horizontal="center"/>
    </xf>
    <xf numFmtId="187" fontId="65" fillId="0" borderId="22" xfId="356" applyFont="1" applyBorder="1" applyAlignment="1">
      <alignment horizontal="left" wrapText="1"/>
    </xf>
    <xf numFmtId="187" fontId="65" fillId="0" borderId="37" xfId="356" applyFont="1" applyBorder="1" applyAlignment="1">
      <alignment horizontal="left" wrapText="1"/>
    </xf>
    <xf numFmtId="187" fontId="65" fillId="0" borderId="53" xfId="356" applyFont="1" applyBorder="1" applyAlignment="1">
      <alignment horizontal="center" wrapText="1"/>
    </xf>
    <xf numFmtId="43" fontId="65" fillId="0" borderId="56" xfId="354" applyNumberFormat="1" applyFont="1" applyBorder="1" applyAlignment="1">
      <alignment horizontal="center"/>
    </xf>
    <xf numFmtId="41" fontId="65" fillId="0" borderId="56" xfId="354" applyNumberFormat="1" applyFont="1" applyBorder="1" applyAlignment="1">
      <alignment horizontal="center"/>
    </xf>
    <xf numFmtId="43" fontId="51" fillId="0" borderId="35" xfId="146" applyFont="1" applyBorder="1" applyAlignment="1">
      <alignment horizontal="center" wrapText="1"/>
    </xf>
    <xf numFmtId="43" fontId="54" fillId="0" borderId="0" xfId="360" applyFont="1" applyAlignment="1">
      <alignment vertical="center"/>
    </xf>
    <xf numFmtId="187" fontId="54" fillId="0" borderId="0" xfId="354" applyNumberFormat="1" applyFont="1" applyAlignment="1">
      <alignment vertical="center"/>
    </xf>
    <xf numFmtId="0" fontId="51" fillId="0" borderId="1" xfId="354" applyFont="1" applyBorder="1" applyAlignment="1">
      <alignment horizontal="right" wrapText="1"/>
    </xf>
    <xf numFmtId="0" fontId="65" fillId="0" borderId="65" xfId="358" applyFont="1" applyBorder="1" applyAlignment="1">
      <alignment vertical="center"/>
    </xf>
    <xf numFmtId="187" fontId="65" fillId="0" borderId="66" xfId="359" applyFont="1" applyBorder="1" applyAlignment="1">
      <alignment horizontal="left" vertical="center" wrapText="1"/>
    </xf>
    <xf numFmtId="187" fontId="65" fillId="0" borderId="66" xfId="359" applyFont="1" applyBorder="1" applyAlignment="1">
      <alignment horizontal="center" vertical="center"/>
    </xf>
    <xf numFmtId="187" fontId="65" fillId="0" borderId="66" xfId="359" applyFont="1" applyBorder="1" applyAlignment="1">
      <alignment vertical="center"/>
    </xf>
    <xf numFmtId="0" fontId="65" fillId="0" borderId="67" xfId="358" applyFont="1" applyBorder="1" applyAlignment="1">
      <alignment vertical="center"/>
    </xf>
    <xf numFmtId="187" fontId="65" fillId="0" borderId="22" xfId="356" quotePrefix="1" applyFont="1" applyBorder="1" applyAlignment="1">
      <alignment vertical="top" wrapText="1"/>
    </xf>
    <xf numFmtId="204" fontId="65" fillId="0" borderId="37" xfId="354" applyNumberFormat="1" applyFont="1" applyBorder="1" applyAlignment="1">
      <alignment horizontal="center" vertical="top" wrapText="1"/>
    </xf>
    <xf numFmtId="43" fontId="65" fillId="0" borderId="38" xfId="354" applyNumberFormat="1" applyFont="1" applyBorder="1"/>
    <xf numFmtId="43" fontId="65" fillId="0" borderId="64" xfId="146" applyFont="1" applyFill="1" applyBorder="1" applyAlignment="1">
      <alignment horizontal="center" vertical="top" wrapText="1"/>
    </xf>
    <xf numFmtId="43" fontId="56" fillId="0" borderId="25" xfId="144" applyFont="1" applyFill="1" applyBorder="1" applyAlignment="1">
      <alignment horizontal="left"/>
    </xf>
    <xf numFmtId="43" fontId="56" fillId="0" borderId="25" xfId="1" applyFont="1" applyFill="1" applyBorder="1" applyAlignment="1">
      <alignment horizontal="left" shrinkToFit="1"/>
    </xf>
    <xf numFmtId="0" fontId="56" fillId="0" borderId="25" xfId="313" applyFont="1" applyBorder="1" applyAlignment="1">
      <alignment horizontal="left"/>
    </xf>
    <xf numFmtId="2" fontId="56" fillId="0" borderId="25" xfId="313" applyNumberFormat="1" applyFont="1" applyBorder="1" applyAlignment="1">
      <alignment horizontal="right" vertical="center"/>
    </xf>
    <xf numFmtId="0" fontId="56" fillId="0" borderId="25" xfId="313" applyFont="1" applyBorder="1" applyAlignment="1">
      <alignment horizontal="right"/>
    </xf>
    <xf numFmtId="43" fontId="56" fillId="0" borderId="25" xfId="1" applyFont="1" applyFill="1" applyBorder="1" applyAlignment="1">
      <alignment horizontal="right"/>
    </xf>
    <xf numFmtId="187" fontId="56" fillId="0" borderId="25" xfId="313" applyNumberFormat="1" applyFont="1" applyBorder="1" applyAlignment="1">
      <alignment horizontal="right"/>
    </xf>
    <xf numFmtId="2" fontId="56" fillId="0" borderId="25" xfId="313" applyNumberFormat="1" applyFont="1" applyBorder="1" applyAlignment="1">
      <alignment horizontal="right"/>
    </xf>
    <xf numFmtId="0" fontId="56" fillId="0" borderId="25" xfId="313" applyFont="1" applyBorder="1"/>
    <xf numFmtId="0" fontId="56" fillId="0" borderId="25" xfId="313" applyFont="1" applyBorder="1" applyAlignment="1">
      <alignment horizontal="right" vertical="center"/>
    </xf>
    <xf numFmtId="43" fontId="56" fillId="0" borderId="25" xfId="1" applyFont="1" applyFill="1" applyBorder="1" applyAlignment="1">
      <alignment horizontal="right" vertical="center"/>
    </xf>
    <xf numFmtId="0" fontId="56" fillId="0" borderId="25" xfId="319" applyFont="1" applyBorder="1"/>
    <xf numFmtId="43" fontId="56" fillId="0" borderId="25" xfId="1" applyFont="1" applyFill="1" applyBorder="1"/>
    <xf numFmtId="0" fontId="56" fillId="0" borderId="0" xfId="313" applyFont="1" applyAlignment="1">
      <alignment horizontal="center"/>
    </xf>
    <xf numFmtId="0" fontId="56" fillId="0" borderId="0" xfId="313" applyFont="1" applyAlignment="1">
      <alignment horizontal="center" vertical="center"/>
    </xf>
    <xf numFmtId="187" fontId="56" fillId="0" borderId="0" xfId="313" applyNumberFormat="1" applyFont="1"/>
    <xf numFmtId="0" fontId="61" fillId="0" borderId="0" xfId="313" applyFont="1" applyAlignment="1">
      <alignment horizontal="left"/>
    </xf>
    <xf numFmtId="2" fontId="56" fillId="0" borderId="0" xfId="313" applyNumberFormat="1" applyFont="1" applyAlignment="1">
      <alignment horizontal="right" vertical="center"/>
    </xf>
    <xf numFmtId="0" fontId="56" fillId="0" borderId="0" xfId="313" applyFont="1" applyAlignment="1">
      <alignment horizontal="right"/>
    </xf>
    <xf numFmtId="43" fontId="56" fillId="0" borderId="0" xfId="1" applyFont="1" applyFill="1" applyBorder="1" applyAlignment="1">
      <alignment horizontal="right"/>
    </xf>
    <xf numFmtId="187" fontId="56" fillId="0" borderId="0" xfId="313" applyNumberFormat="1" applyFont="1" applyAlignment="1">
      <alignment horizontal="right"/>
    </xf>
    <xf numFmtId="2" fontId="56" fillId="0" borderId="0" xfId="313" applyNumberFormat="1" applyFont="1" applyAlignment="1">
      <alignment horizontal="right"/>
    </xf>
    <xf numFmtId="0" fontId="56" fillId="0" borderId="0" xfId="313" applyFont="1" applyAlignment="1">
      <alignment horizontal="left"/>
    </xf>
    <xf numFmtId="0" fontId="61" fillId="0" borderId="0" xfId="313" applyFont="1"/>
    <xf numFmtId="0" fontId="56" fillId="0" borderId="0" xfId="313" applyFont="1" applyAlignment="1">
      <alignment horizontal="right" vertical="center"/>
    </xf>
    <xf numFmtId="43" fontId="56" fillId="0" borderId="0" xfId="1" applyFont="1" applyFill="1" applyBorder="1" applyAlignment="1">
      <alignment horizontal="right" vertical="center"/>
    </xf>
    <xf numFmtId="0" fontId="61" fillId="0" borderId="0" xfId="319" applyFont="1"/>
    <xf numFmtId="0" fontId="61" fillId="0" borderId="0" xfId="313" applyFont="1" applyAlignment="1">
      <alignment horizontal="right"/>
    </xf>
    <xf numFmtId="43" fontId="61" fillId="0" borderId="0" xfId="1" applyFont="1" applyFill="1" applyBorder="1" applyAlignment="1">
      <alignment horizontal="right"/>
    </xf>
    <xf numFmtId="187" fontId="61" fillId="0" borderId="0" xfId="313" applyNumberFormat="1" applyFont="1" applyAlignment="1">
      <alignment horizontal="right"/>
    </xf>
    <xf numFmtId="43" fontId="56" fillId="0" borderId="0" xfId="1" applyFont="1" applyFill="1" applyBorder="1"/>
    <xf numFmtId="43" fontId="61" fillId="0" borderId="0" xfId="144" applyFont="1" applyFill="1" applyBorder="1" applyAlignment="1">
      <alignment horizontal="left"/>
    </xf>
    <xf numFmtId="43" fontId="61" fillId="0" borderId="0" xfId="1" applyFont="1" applyFill="1" applyBorder="1" applyAlignment="1">
      <alignment horizontal="left" shrinkToFit="1"/>
    </xf>
    <xf numFmtId="43" fontId="74" fillId="29" borderId="0" xfId="1" applyFont="1" applyFill="1"/>
    <xf numFmtId="43" fontId="56" fillId="29" borderId="0" xfId="1" applyFont="1" applyFill="1" applyAlignment="1">
      <alignment horizontal="center"/>
    </xf>
    <xf numFmtId="0" fontId="56" fillId="28" borderId="0" xfId="215" applyFont="1" applyFill="1" applyAlignment="1">
      <alignment vertical="center"/>
    </xf>
    <xf numFmtId="0" fontId="57" fillId="0" borderId="17" xfId="320" applyFont="1" applyBorder="1" applyAlignment="1">
      <alignment horizontal="right" vertical="center"/>
    </xf>
    <xf numFmtId="0" fontId="56" fillId="0" borderId="17" xfId="215" applyFont="1" applyBorder="1" applyAlignment="1">
      <alignment horizontal="center" vertical="center" shrinkToFit="1"/>
    </xf>
    <xf numFmtId="43" fontId="56" fillId="0" borderId="17" xfId="1" applyFont="1" applyFill="1" applyBorder="1" applyAlignment="1" applyProtection="1">
      <alignment vertical="center" shrinkToFit="1"/>
      <protection locked="0"/>
    </xf>
    <xf numFmtId="43" fontId="61" fillId="0" borderId="17" xfId="1" applyFont="1" applyFill="1" applyBorder="1" applyAlignment="1" applyProtection="1">
      <alignment vertical="center" shrinkToFit="1"/>
      <protection locked="0"/>
    </xf>
    <xf numFmtId="0" fontId="56" fillId="0" borderId="25" xfId="215" applyFont="1" applyBorder="1" applyAlignment="1">
      <alignment horizontal="center" vertical="center" shrinkToFit="1"/>
    </xf>
    <xf numFmtId="43" fontId="56" fillId="0" borderId="25" xfId="1" applyFont="1" applyFill="1" applyBorder="1" applyAlignment="1" applyProtection="1">
      <alignment vertical="center" shrinkToFit="1"/>
      <protection locked="0"/>
    </xf>
    <xf numFmtId="43" fontId="56" fillId="0" borderId="17" xfId="117" applyFont="1" applyFill="1" applyBorder="1" applyAlignment="1">
      <alignment vertical="center" shrinkToFit="1"/>
    </xf>
    <xf numFmtId="43" fontId="56" fillId="0" borderId="17" xfId="117" applyFont="1" applyFill="1" applyBorder="1" applyAlignment="1">
      <alignment horizontal="center" vertical="center" shrinkToFit="1"/>
    </xf>
    <xf numFmtId="43" fontId="56" fillId="0" borderId="17" xfId="117" applyFont="1" applyFill="1" applyBorder="1" applyAlignment="1" applyProtection="1">
      <alignment vertical="center" shrinkToFit="1"/>
      <protection locked="0"/>
    </xf>
    <xf numFmtId="43" fontId="56" fillId="0" borderId="25" xfId="117" applyFont="1" applyFill="1" applyBorder="1" applyAlignment="1">
      <alignment vertical="center" shrinkToFit="1"/>
    </xf>
    <xf numFmtId="43" fontId="56" fillId="0" borderId="25" xfId="117" applyFont="1" applyFill="1" applyBorder="1" applyAlignment="1">
      <alignment horizontal="center" vertical="center" shrinkToFit="1"/>
    </xf>
    <xf numFmtId="43" fontId="56" fillId="0" borderId="25" xfId="117" applyFont="1" applyFill="1" applyBorder="1" applyAlignment="1" applyProtection="1">
      <alignment vertical="center" shrinkToFit="1"/>
      <protection locked="0"/>
    </xf>
    <xf numFmtId="43" fontId="61" fillId="0" borderId="25" xfId="1" applyFont="1" applyFill="1" applyBorder="1" applyAlignment="1" applyProtection="1">
      <alignment vertical="center" shrinkToFit="1"/>
      <protection locked="0"/>
    </xf>
    <xf numFmtId="43" fontId="56" fillId="0" borderId="25" xfId="148" applyFont="1" applyFill="1" applyBorder="1"/>
    <xf numFmtId="0" fontId="49" fillId="28" borderId="0" xfId="215" applyFont="1" applyFill="1"/>
    <xf numFmtId="0" fontId="47" fillId="0" borderId="0" xfId="309" applyFont="1"/>
    <xf numFmtId="0" fontId="75" fillId="0" borderId="29" xfId="309" applyFont="1" applyBorder="1"/>
    <xf numFmtId="0" fontId="75" fillId="0" borderId="29" xfId="309" applyFont="1" applyBorder="1" applyAlignment="1">
      <alignment horizontal="left" indent="1"/>
    </xf>
    <xf numFmtId="0" fontId="75" fillId="0" borderId="0" xfId="309" applyFont="1"/>
    <xf numFmtId="0" fontId="47" fillId="0" borderId="29" xfId="309" applyFont="1" applyBorder="1"/>
    <xf numFmtId="0" fontId="47" fillId="0" borderId="2" xfId="309" applyFont="1" applyBorder="1"/>
    <xf numFmtId="17" fontId="47" fillId="0" borderId="29" xfId="309" quotePrefix="1" applyNumberFormat="1" applyFont="1" applyBorder="1"/>
    <xf numFmtId="15" fontId="47" fillId="0" borderId="29" xfId="309" quotePrefix="1" applyNumberFormat="1" applyFont="1" applyBorder="1"/>
    <xf numFmtId="0" fontId="75" fillId="0" borderId="68" xfId="309" applyFont="1" applyBorder="1" applyAlignment="1">
      <alignment horizontal="center"/>
    </xf>
    <xf numFmtId="0" fontId="47" fillId="0" borderId="20" xfId="309" applyFont="1" applyBorder="1" applyAlignment="1">
      <alignment horizontal="center"/>
    </xf>
    <xf numFmtId="187" fontId="47" fillId="0" borderId="20" xfId="361" applyFont="1" applyBorder="1"/>
    <xf numFmtId="0" fontId="47" fillId="0" borderId="20" xfId="309" applyFont="1" applyBorder="1"/>
    <xf numFmtId="0" fontId="47" fillId="0" borderId="25" xfId="309" applyFont="1" applyBorder="1" applyAlignment="1">
      <alignment horizontal="center"/>
    </xf>
    <xf numFmtId="187" fontId="47" fillId="0" borderId="25" xfId="361" applyFont="1" applyBorder="1"/>
    <xf numFmtId="0" fontId="47" fillId="0" borderId="25" xfId="309" applyFont="1" applyBorder="1"/>
    <xf numFmtId="0" fontId="47" fillId="0" borderId="58" xfId="309" applyFont="1" applyBorder="1"/>
    <xf numFmtId="187" fontId="47" fillId="0" borderId="58" xfId="361" applyFont="1" applyBorder="1"/>
    <xf numFmtId="0" fontId="75" fillId="0" borderId="0" xfId="309" applyFont="1" applyAlignment="1">
      <alignment horizontal="right" indent="2"/>
    </xf>
    <xf numFmtId="187" fontId="75" fillId="0" borderId="20" xfId="361" applyFont="1" applyBorder="1"/>
    <xf numFmtId="0" fontId="75" fillId="0" borderId="20" xfId="309" applyFont="1" applyBorder="1"/>
    <xf numFmtId="187" fontId="75" fillId="0" borderId="25" xfId="361" applyFont="1" applyBorder="1"/>
    <xf numFmtId="0" fontId="75" fillId="0" borderId="25" xfId="309" applyFont="1" applyBorder="1"/>
    <xf numFmtId="187" fontId="75" fillId="0" borderId="58" xfId="361" applyFont="1" applyBorder="1"/>
    <xf numFmtId="0" fontId="75" fillId="0" borderId="58" xfId="309" applyFont="1" applyBorder="1"/>
    <xf numFmtId="187" fontId="78" fillId="0" borderId="1" xfId="355" applyFont="1" applyBorder="1" applyAlignment="1">
      <alignment horizontal="right" vertical="center"/>
    </xf>
    <xf numFmtId="190" fontId="78" fillId="0" borderId="1" xfId="355" applyNumberFormat="1" applyFont="1" applyBorder="1" applyAlignment="1">
      <alignment horizontal="right" vertical="center"/>
    </xf>
    <xf numFmtId="190" fontId="78" fillId="0" borderId="40" xfId="355" applyNumberFormat="1" applyFont="1" applyBorder="1" applyAlignment="1">
      <alignment horizontal="right" vertical="center"/>
    </xf>
    <xf numFmtId="187" fontId="47" fillId="0" borderId="71" xfId="361" applyFont="1" applyBorder="1" applyAlignment="1"/>
    <xf numFmtId="0" fontId="47" fillId="0" borderId="25" xfId="309" quotePrefix="1" applyFont="1" applyBorder="1" applyAlignment="1">
      <alignment horizontal="center"/>
    </xf>
    <xf numFmtId="187" fontId="47" fillId="0" borderId="21" xfId="361" applyFont="1" applyBorder="1" applyAlignment="1"/>
    <xf numFmtId="0" fontId="47" fillId="0" borderId="58" xfId="309" applyFont="1" applyBorder="1" applyAlignment="1">
      <alignment horizontal="center"/>
    </xf>
    <xf numFmtId="187" fontId="47" fillId="0" borderId="69" xfId="361" applyFont="1" applyBorder="1" applyAlignment="1"/>
    <xf numFmtId="0" fontId="47" fillId="0" borderId="73" xfId="309" applyFont="1" applyBorder="1"/>
    <xf numFmtId="187" fontId="47" fillId="0" borderId="74" xfId="361" applyFont="1" applyBorder="1" applyAlignment="1"/>
    <xf numFmtId="0" fontId="47" fillId="0" borderId="75" xfId="309" applyFont="1" applyBorder="1"/>
    <xf numFmtId="0" fontId="47" fillId="0" borderId="76" xfId="309" applyFont="1" applyBorder="1" applyAlignment="1">
      <alignment horizontal="right" indent="1"/>
    </xf>
    <xf numFmtId="187" fontId="79" fillId="0" borderId="0" xfId="361" applyFont="1"/>
    <xf numFmtId="0" fontId="80" fillId="0" borderId="0" xfId="357" applyFont="1" applyAlignment="1">
      <alignment vertical="center"/>
    </xf>
    <xf numFmtId="0" fontId="79" fillId="0" borderId="0" xfId="357" applyFont="1" applyAlignment="1">
      <alignment horizontal="center" vertical="center"/>
    </xf>
    <xf numFmtId="0" fontId="81" fillId="0" borderId="0" xfId="357" applyFont="1" applyAlignment="1">
      <alignment horizontal="center" vertical="center"/>
    </xf>
    <xf numFmtId="0" fontId="79" fillId="0" borderId="0" xfId="357" applyFont="1" applyAlignment="1">
      <alignment horizontal="left" vertical="center" indent="1"/>
    </xf>
    <xf numFmtId="9" fontId="82" fillId="0" borderId="0" xfId="363" applyFont="1" applyBorder="1" applyAlignment="1">
      <alignment horizontal="right" vertical="center" indent="1"/>
    </xf>
    <xf numFmtId="0" fontId="79" fillId="25" borderId="0" xfId="357" applyFont="1" applyFill="1" applyAlignment="1">
      <alignment horizontal="left" vertical="center" indent="1"/>
    </xf>
    <xf numFmtId="9" fontId="82" fillId="25" borderId="0" xfId="363" applyFont="1" applyFill="1" applyBorder="1" applyAlignment="1">
      <alignment horizontal="right" vertical="center" indent="1"/>
    </xf>
    <xf numFmtId="0" fontId="79" fillId="0" borderId="0" xfId="357" applyFont="1" applyAlignment="1">
      <alignment vertical="center"/>
    </xf>
    <xf numFmtId="0" fontId="83" fillId="31" borderId="80" xfId="357" applyFont="1" applyFill="1" applyBorder="1" applyAlignment="1">
      <alignment horizontal="center" vertical="center"/>
    </xf>
    <xf numFmtId="0" fontId="80" fillId="0" borderId="0" xfId="357" applyFont="1" applyAlignment="1">
      <alignment horizontal="center" vertical="center"/>
    </xf>
    <xf numFmtId="0" fontId="84" fillId="0" borderId="81" xfId="357" applyFont="1" applyBorder="1" applyAlignment="1">
      <alignment horizontal="center" vertical="center"/>
    </xf>
    <xf numFmtId="0" fontId="84" fillId="0" borderId="81" xfId="357" applyFont="1" applyBorder="1" applyAlignment="1">
      <alignment horizontal="left" vertical="center" indent="1"/>
    </xf>
    <xf numFmtId="187" fontId="85" fillId="0" borderId="81" xfId="356" applyFont="1" applyBorder="1" applyAlignment="1">
      <alignment vertical="center"/>
    </xf>
    <xf numFmtId="0" fontId="84" fillId="0" borderId="82" xfId="357" applyFont="1" applyBorder="1" applyAlignment="1">
      <alignment horizontal="center" vertical="center"/>
    </xf>
    <xf numFmtId="0" fontId="84" fillId="0" borderId="82" xfId="357" applyFont="1" applyBorder="1" applyAlignment="1">
      <alignment horizontal="left" vertical="center" indent="1"/>
    </xf>
    <xf numFmtId="187" fontId="84" fillId="0" borderId="82" xfId="356" applyFont="1" applyBorder="1" applyAlignment="1">
      <alignment vertical="center"/>
    </xf>
    <xf numFmtId="203" fontId="84" fillId="0" borderId="82" xfId="356" applyNumberFormat="1" applyFont="1" applyBorder="1" applyAlignment="1">
      <alignment vertical="center"/>
    </xf>
    <xf numFmtId="203" fontId="80" fillId="0" borderId="0" xfId="357" applyNumberFormat="1" applyFont="1" applyAlignment="1">
      <alignment vertical="center"/>
    </xf>
    <xf numFmtId="0" fontId="84" fillId="0" borderId="83" xfId="357" applyFont="1" applyBorder="1" applyAlignment="1">
      <alignment horizontal="center" vertical="center"/>
    </xf>
    <xf numFmtId="0" fontId="84" fillId="0" borderId="83" xfId="357" applyFont="1" applyBorder="1" applyAlignment="1">
      <alignment horizontal="left" vertical="center" indent="1"/>
    </xf>
    <xf numFmtId="203" fontId="84" fillId="0" borderId="83" xfId="356" applyNumberFormat="1" applyFont="1" applyBorder="1" applyAlignment="1">
      <alignment vertical="center"/>
    </xf>
    <xf numFmtId="203" fontId="87" fillId="32" borderId="80" xfId="357" applyNumberFormat="1" applyFont="1" applyFill="1" applyBorder="1" applyAlignment="1">
      <alignment vertical="center"/>
    </xf>
    <xf numFmtId="43" fontId="50" fillId="0" borderId="17" xfId="1" applyFont="1" applyFill="1" applyBorder="1" applyAlignment="1" applyProtection="1">
      <alignment vertical="center" shrinkToFit="1"/>
      <protection locked="0"/>
    </xf>
    <xf numFmtId="0" fontId="49" fillId="0" borderId="17" xfId="337" applyFont="1" applyBorder="1" applyAlignment="1">
      <alignment horizontal="center"/>
    </xf>
    <xf numFmtId="187" fontId="49" fillId="0" borderId="17" xfId="316" applyFont="1" applyFill="1" applyBorder="1" applyAlignment="1">
      <alignment horizontal="left"/>
    </xf>
    <xf numFmtId="43" fontId="50" fillId="0" borderId="17" xfId="1" applyFont="1" applyFill="1" applyBorder="1" applyAlignment="1">
      <alignment shrinkToFit="1"/>
    </xf>
    <xf numFmtId="43" fontId="50" fillId="0" borderId="17" xfId="1" applyFont="1" applyFill="1" applyBorder="1" applyAlignment="1">
      <alignment horizontal="center" shrinkToFit="1"/>
    </xf>
    <xf numFmtId="43" fontId="50" fillId="2" borderId="17" xfId="1" applyFont="1" applyFill="1" applyBorder="1" applyAlignment="1">
      <alignment shrinkToFit="1"/>
    </xf>
    <xf numFmtId="43" fontId="50" fillId="0" borderId="17" xfId="1" applyFont="1" applyFill="1" applyBorder="1" applyAlignment="1" applyProtection="1">
      <alignment shrinkToFit="1"/>
    </xf>
    <xf numFmtId="43" fontId="50" fillId="2" borderId="17" xfId="1" applyFont="1" applyFill="1" applyBorder="1" applyAlignment="1" applyProtection="1">
      <alignment shrinkToFit="1"/>
    </xf>
    <xf numFmtId="0" fontId="50" fillId="0" borderId="25" xfId="337" applyFont="1" applyBorder="1" applyAlignment="1">
      <alignment horizontal="center"/>
    </xf>
    <xf numFmtId="187" fontId="50" fillId="0" borderId="25" xfId="316" applyFont="1" applyFill="1" applyBorder="1" applyAlignment="1">
      <alignment horizontal="left"/>
    </xf>
    <xf numFmtId="43" fontId="50" fillId="0" borderId="25" xfId="1" applyFont="1" applyFill="1" applyBorder="1" applyAlignment="1">
      <alignment vertical="center" shrinkToFit="1"/>
    </xf>
    <xf numFmtId="43" fontId="50" fillId="2" borderId="17" xfId="1" applyFont="1" applyFill="1" applyBorder="1" applyAlignment="1">
      <alignment horizontal="center" vertical="center" shrinkToFit="1"/>
    </xf>
    <xf numFmtId="43" fontId="50" fillId="2" borderId="17" xfId="1" applyFont="1" applyFill="1" applyBorder="1" applyAlignment="1" applyProtection="1">
      <alignment vertical="center" shrinkToFit="1"/>
      <protection locked="0"/>
    </xf>
    <xf numFmtId="43" fontId="50" fillId="2" borderId="17" xfId="1" applyFont="1" applyFill="1" applyBorder="1" applyAlignment="1" applyProtection="1">
      <alignment vertical="center" shrinkToFit="1"/>
    </xf>
    <xf numFmtId="43" fontId="50" fillId="0" borderId="25" xfId="1" applyFont="1" applyFill="1" applyBorder="1" applyAlignment="1">
      <alignment shrinkToFit="1"/>
    </xf>
    <xf numFmtId="43" fontId="50" fillId="0" borderId="25" xfId="1" applyFont="1" applyFill="1" applyBorder="1" applyAlignment="1">
      <alignment horizontal="center" shrinkToFit="1"/>
    </xf>
    <xf numFmtId="43" fontId="50" fillId="2" borderId="25" xfId="1" applyFont="1" applyFill="1" applyBorder="1" applyAlignment="1">
      <alignment shrinkToFit="1"/>
    </xf>
    <xf numFmtId="43" fontId="50" fillId="0" borderId="25" xfId="1" applyFont="1" applyFill="1" applyBorder="1" applyAlignment="1" applyProtection="1">
      <alignment shrinkToFit="1"/>
    </xf>
    <xf numFmtId="43" fontId="50" fillId="2" borderId="25" xfId="1" applyFont="1" applyFill="1" applyBorder="1" applyAlignment="1" applyProtection="1">
      <alignment shrinkToFit="1"/>
    </xf>
    <xf numFmtId="202" fontId="49" fillId="0" borderId="25" xfId="117" applyNumberFormat="1" applyFont="1" applyFill="1" applyBorder="1" applyAlignment="1">
      <alignment vertical="center"/>
    </xf>
    <xf numFmtId="0" fontId="49" fillId="0" borderId="17" xfId="215" applyFont="1" applyBorder="1" applyAlignment="1">
      <alignment horizontal="left" vertical="center" shrinkToFit="1"/>
    </xf>
    <xf numFmtId="43" fontId="50" fillId="0" borderId="25" xfId="1" applyFont="1" applyFill="1" applyBorder="1" applyAlignment="1">
      <alignment horizontal="center" vertical="center" shrinkToFit="1"/>
    </xf>
    <xf numFmtId="43" fontId="50" fillId="2" borderId="25" xfId="1" applyFont="1" applyFill="1" applyBorder="1" applyAlignment="1">
      <alignment vertical="center" shrinkToFit="1"/>
    </xf>
    <xf numFmtId="0" fontId="50" fillId="2" borderId="17" xfId="215" applyFont="1" applyFill="1" applyBorder="1" applyAlignment="1">
      <alignment horizontal="center" vertical="center" shrinkToFit="1"/>
    </xf>
    <xf numFmtId="0" fontId="50" fillId="3" borderId="17" xfId="215" quotePrefix="1" applyFont="1" applyFill="1" applyBorder="1" applyAlignment="1">
      <alignment horizontal="left" vertical="center" shrinkToFit="1"/>
    </xf>
    <xf numFmtId="43" fontId="50" fillId="2" borderId="17" xfId="1" applyFont="1" applyFill="1" applyBorder="1" applyAlignment="1">
      <alignment vertical="center" shrinkToFit="1"/>
    </xf>
    <xf numFmtId="190" fontId="50" fillId="2" borderId="17" xfId="117" applyNumberFormat="1" applyFont="1" applyFill="1" applyBorder="1" applyAlignment="1">
      <alignment horizontal="center"/>
    </xf>
    <xf numFmtId="43" fontId="50" fillId="2" borderId="17" xfId="117" applyFont="1" applyFill="1" applyBorder="1" applyAlignment="1">
      <alignment vertical="center" shrinkToFit="1"/>
    </xf>
    <xf numFmtId="190" fontId="50" fillId="2" borderId="25" xfId="117" applyNumberFormat="1" applyFont="1" applyFill="1" applyBorder="1" applyAlignment="1">
      <alignment horizontal="center"/>
    </xf>
    <xf numFmtId="0" fontId="50" fillId="3" borderId="25" xfId="215" quotePrefix="1" applyFont="1" applyFill="1" applyBorder="1" applyAlignment="1">
      <alignment horizontal="left" vertical="center" shrinkToFit="1"/>
    </xf>
    <xf numFmtId="43" fontId="50" fillId="2" borderId="25" xfId="117" applyFont="1" applyFill="1" applyBorder="1" applyAlignment="1">
      <alignment vertical="center" shrinkToFit="1"/>
    </xf>
    <xf numFmtId="43" fontId="50" fillId="2" borderId="25" xfId="1" applyFont="1" applyFill="1" applyBorder="1" applyAlignment="1">
      <alignment horizontal="center" vertical="center" shrinkToFit="1"/>
    </xf>
    <xf numFmtId="0" fontId="49" fillId="0" borderId="17" xfId="320" applyFont="1" applyBorder="1" applyAlignment="1">
      <alignment horizontal="right"/>
    </xf>
    <xf numFmtId="43" fontId="49" fillId="0" borderId="17" xfId="148" applyFont="1" applyFill="1" applyBorder="1"/>
    <xf numFmtId="0" fontId="50" fillId="2" borderId="17" xfId="215" applyFont="1" applyFill="1" applyBorder="1" applyAlignment="1">
      <alignment horizontal="left" vertical="center" shrinkToFit="1"/>
    </xf>
    <xf numFmtId="43" fontId="50" fillId="0" borderId="17" xfId="1" applyFont="1" applyFill="1" applyBorder="1" applyAlignment="1" applyProtection="1">
      <alignment vertical="center" shrinkToFit="1"/>
    </xf>
    <xf numFmtId="0" fontId="50" fillId="2" borderId="25" xfId="215" applyFont="1" applyFill="1" applyBorder="1" applyAlignment="1">
      <alignment horizontal="center" vertical="center" shrinkToFit="1"/>
    </xf>
    <xf numFmtId="43" fontId="50" fillId="2" borderId="25" xfId="1" applyFont="1" applyFill="1" applyBorder="1" applyAlignment="1" applyProtection="1">
      <alignment vertical="center" shrinkToFit="1"/>
      <protection locked="0"/>
    </xf>
    <xf numFmtId="43" fontId="50" fillId="0" borderId="25" xfId="1" applyFont="1" applyFill="1" applyBorder="1" applyAlignment="1" applyProtection="1">
      <alignment vertical="center" shrinkToFit="1"/>
    </xf>
    <xf numFmtId="43" fontId="50" fillId="2" borderId="25" xfId="1" applyFont="1" applyFill="1" applyBorder="1" applyAlignment="1" applyProtection="1">
      <alignment vertical="center" shrinkToFit="1"/>
    </xf>
    <xf numFmtId="0" fontId="50" fillId="2" borderId="25" xfId="215" applyFont="1" applyFill="1" applyBorder="1" applyAlignment="1">
      <alignment horizontal="left" vertical="center" shrinkToFit="1"/>
    </xf>
    <xf numFmtId="0" fontId="49" fillId="0" borderId="17" xfId="320" applyFont="1" applyBorder="1" applyAlignment="1">
      <alignment horizontal="right" vertical="center"/>
    </xf>
    <xf numFmtId="43" fontId="50" fillId="0" borderId="17" xfId="1" applyFont="1" applyFill="1" applyBorder="1" applyAlignment="1">
      <alignment vertical="center" shrinkToFit="1"/>
    </xf>
    <xf numFmtId="43" fontId="50" fillId="0" borderId="17" xfId="1" applyFont="1" applyFill="1" applyBorder="1" applyAlignment="1">
      <alignment horizontal="center" vertical="center" shrinkToFit="1"/>
    </xf>
    <xf numFmtId="0" fontId="50" fillId="0" borderId="17" xfId="215" applyFont="1" applyBorder="1" applyAlignment="1">
      <alignment horizontal="center" vertical="center" shrinkToFit="1"/>
    </xf>
    <xf numFmtId="0" fontId="50" fillId="0" borderId="17" xfId="215" applyFont="1" applyBorder="1" applyAlignment="1">
      <alignment horizontal="left" vertical="center" shrinkToFit="1"/>
    </xf>
    <xf numFmtId="0" fontId="50" fillId="0" borderId="25" xfId="215" applyFont="1" applyBorder="1" applyAlignment="1">
      <alignment horizontal="center" vertical="center" shrinkToFit="1"/>
    </xf>
    <xf numFmtId="0" fontId="50" fillId="0" borderId="25" xfId="215" applyFont="1" applyBorder="1" applyAlignment="1">
      <alignment horizontal="left" vertical="center" shrinkToFit="1"/>
    </xf>
    <xf numFmtId="43" fontId="50" fillId="0" borderId="25" xfId="1" applyFont="1" applyFill="1" applyBorder="1" applyAlignment="1" applyProtection="1">
      <alignment vertical="center" shrinkToFit="1"/>
      <protection locked="0"/>
    </xf>
    <xf numFmtId="0" fontId="50" fillId="0" borderId="17" xfId="215" applyFont="1" applyBorder="1"/>
    <xf numFmtId="43" fontId="50" fillId="0" borderId="17" xfId="117" applyFont="1" applyFill="1" applyBorder="1" applyAlignment="1">
      <alignment vertical="center" shrinkToFit="1"/>
    </xf>
    <xf numFmtId="43" fontId="50" fillId="0" borderId="17" xfId="117" applyFont="1" applyFill="1" applyBorder="1" applyAlignment="1">
      <alignment horizontal="center" vertical="center" shrinkToFit="1"/>
    </xf>
    <xf numFmtId="43" fontId="50" fillId="0" borderId="17" xfId="117" applyFont="1" applyFill="1" applyBorder="1" applyAlignment="1" applyProtection="1">
      <alignment vertical="center" shrinkToFit="1"/>
      <protection locked="0"/>
    </xf>
    <xf numFmtId="43" fontId="50" fillId="0" borderId="25" xfId="117" applyFont="1" applyFill="1" applyBorder="1" applyAlignment="1">
      <alignment vertical="center" shrinkToFit="1"/>
    </xf>
    <xf numFmtId="43" fontId="50" fillId="0" borderId="25" xfId="117" applyFont="1" applyFill="1" applyBorder="1" applyAlignment="1">
      <alignment horizontal="center" vertical="center" shrinkToFit="1"/>
    </xf>
    <xf numFmtId="43" fontId="50" fillId="0" borderId="25" xfId="117" applyFont="1" applyFill="1" applyBorder="1" applyAlignment="1" applyProtection="1">
      <alignment vertical="center" shrinkToFit="1"/>
      <protection locked="0"/>
    </xf>
    <xf numFmtId="43" fontId="50" fillId="0" borderId="25" xfId="148" applyFont="1" applyFill="1" applyBorder="1"/>
    <xf numFmtId="0" fontId="49" fillId="0" borderId="17" xfId="337" applyFont="1" applyBorder="1" applyAlignment="1">
      <alignment horizontal="center" vertical="center"/>
    </xf>
    <xf numFmtId="187" fontId="49" fillId="0" borderId="17" xfId="316" applyFont="1" applyFill="1" applyBorder="1" applyAlignment="1">
      <alignment vertical="center"/>
    </xf>
    <xf numFmtId="187" fontId="50" fillId="2" borderId="17" xfId="1" applyNumberFormat="1" applyFont="1" applyFill="1" applyBorder="1" applyAlignment="1">
      <alignment vertical="center"/>
    </xf>
    <xf numFmtId="187" fontId="50" fillId="0" borderId="17" xfId="1" applyNumberFormat="1" applyFont="1" applyFill="1" applyBorder="1" applyAlignment="1">
      <alignment horizontal="center" vertical="center"/>
    </xf>
    <xf numFmtId="187" fontId="50" fillId="0" borderId="17" xfId="1" applyNumberFormat="1" applyFont="1" applyFill="1" applyBorder="1" applyAlignment="1" applyProtection="1">
      <alignment vertical="center"/>
    </xf>
    <xf numFmtId="187" fontId="50" fillId="2" borderId="17" xfId="1" applyNumberFormat="1" applyFont="1" applyFill="1" applyBorder="1" applyAlignment="1" applyProtection="1">
      <alignment vertical="center"/>
    </xf>
    <xf numFmtId="0" fontId="50" fillId="0" borderId="17" xfId="215" applyFont="1" applyBorder="1" applyAlignment="1">
      <alignment horizontal="center" vertical="center"/>
    </xf>
    <xf numFmtId="187" fontId="50" fillId="2" borderId="17" xfId="1" applyNumberFormat="1" applyFont="1" applyFill="1" applyBorder="1" applyAlignment="1" applyProtection="1">
      <alignment vertical="center"/>
      <protection locked="0"/>
    </xf>
    <xf numFmtId="43" fontId="56" fillId="0" borderId="0" xfId="319" applyNumberFormat="1" applyFont="1"/>
    <xf numFmtId="190" fontId="50" fillId="2" borderId="16" xfId="1" applyNumberFormat="1" applyFont="1" applyFill="1" applyBorder="1"/>
    <xf numFmtId="0" fontId="57" fillId="2" borderId="0" xfId="215" applyFont="1" applyFill="1"/>
    <xf numFmtId="43" fontId="57" fillId="2" borderId="0" xfId="1" applyFont="1" applyFill="1"/>
    <xf numFmtId="0" fontId="50" fillId="2" borderId="16" xfId="215" applyFont="1" applyFill="1" applyBorder="1" applyAlignment="1">
      <alignment vertical="top" shrinkToFit="1"/>
    </xf>
    <xf numFmtId="187" fontId="65" fillId="0" borderId="53" xfId="356" applyFont="1" applyBorder="1" applyAlignment="1">
      <alignment horizontal="center" wrapText="1"/>
    </xf>
    <xf numFmtId="187" fontId="65" fillId="0" borderId="54" xfId="356" applyFont="1" applyBorder="1" applyAlignment="1">
      <alignment horizontal="center" wrapText="1"/>
    </xf>
    <xf numFmtId="187" fontId="65" fillId="0" borderId="55" xfId="356" applyFont="1" applyBorder="1" applyAlignment="1">
      <alignment horizontal="center" wrapText="1"/>
    </xf>
    <xf numFmtId="43" fontId="51" fillId="0" borderId="1" xfId="357" applyNumberFormat="1" applyFont="1" applyBorder="1" applyAlignment="1">
      <alignment horizontal="center"/>
    </xf>
    <xf numFmtId="43" fontId="51" fillId="0" borderId="38" xfId="357" applyNumberFormat="1" applyFont="1" applyBorder="1" applyAlignment="1">
      <alignment horizontal="center"/>
    </xf>
    <xf numFmtId="0" fontId="51" fillId="0" borderId="61" xfId="357" applyFont="1" applyBorder="1" applyAlignment="1">
      <alignment horizontal="center" vertical="center"/>
    </xf>
    <xf numFmtId="0" fontId="51" fillId="0" borderId="0" xfId="357" applyFont="1" applyAlignment="1">
      <alignment horizontal="center" vertical="center"/>
    </xf>
    <xf numFmtId="0" fontId="51" fillId="0" borderId="62" xfId="357" applyFont="1" applyBorder="1" applyAlignment="1">
      <alignment horizontal="center" vertical="center"/>
    </xf>
    <xf numFmtId="0" fontId="65" fillId="0" borderId="61" xfId="357" applyFont="1" applyBorder="1" applyAlignment="1">
      <alignment horizontal="center" vertical="center"/>
    </xf>
    <xf numFmtId="0" fontId="65" fillId="0" borderId="0" xfId="357" applyFont="1" applyAlignment="1">
      <alignment horizontal="center" vertical="center"/>
    </xf>
    <xf numFmtId="0" fontId="65" fillId="0" borderId="62" xfId="357" applyFont="1" applyBorder="1" applyAlignment="1">
      <alignment horizontal="center" vertical="center"/>
    </xf>
    <xf numFmtId="187" fontId="65" fillId="0" borderId="37" xfId="356" applyFont="1" applyBorder="1" applyAlignment="1">
      <alignment horizontal="left" vertical="top" wrapText="1"/>
    </xf>
    <xf numFmtId="187" fontId="65" fillId="0" borderId="1" xfId="356" applyFont="1" applyBorder="1" applyAlignment="1">
      <alignment horizontal="left" vertical="top" wrapText="1"/>
    </xf>
    <xf numFmtId="187" fontId="65" fillId="0" borderId="38" xfId="356" applyFont="1" applyBorder="1" applyAlignment="1">
      <alignment horizontal="left" vertical="top" wrapText="1"/>
    </xf>
    <xf numFmtId="43" fontId="51" fillId="0" borderId="34" xfId="354" applyNumberFormat="1" applyFont="1" applyBorder="1" applyAlignment="1">
      <alignment horizontal="center" vertical="center"/>
    </xf>
    <xf numFmtId="43" fontId="51" fillId="0" borderId="35" xfId="354" applyNumberFormat="1" applyFont="1" applyBorder="1" applyAlignment="1">
      <alignment horizontal="center" vertical="center"/>
    </xf>
    <xf numFmtId="43" fontId="51" fillId="0" borderId="36" xfId="354" applyNumberFormat="1" applyFont="1" applyBorder="1" applyAlignment="1">
      <alignment horizontal="center" vertical="center"/>
    </xf>
    <xf numFmtId="49" fontId="65" fillId="0" borderId="37" xfId="354" applyNumberFormat="1" applyFont="1" applyBorder="1" applyAlignment="1">
      <alignment horizontal="center" vertical="center"/>
    </xf>
    <xf numFmtId="49" fontId="65" fillId="0" borderId="1" xfId="354" applyNumberFormat="1" applyFont="1" applyBorder="1" applyAlignment="1">
      <alignment horizontal="center" vertical="center"/>
    </xf>
    <xf numFmtId="49" fontId="65" fillId="0" borderId="38" xfId="354" applyNumberFormat="1" applyFont="1" applyBorder="1" applyAlignment="1">
      <alignment horizontal="center" vertical="center"/>
    </xf>
    <xf numFmtId="187" fontId="65" fillId="2" borderId="37" xfId="355" applyFont="1" applyFill="1" applyBorder="1" applyAlignment="1">
      <alignment horizontal="center" vertical="center"/>
    </xf>
    <xf numFmtId="187" fontId="65" fillId="2" borderId="1" xfId="355" applyFont="1" applyFill="1" applyBorder="1" applyAlignment="1">
      <alignment horizontal="center" vertical="center"/>
    </xf>
    <xf numFmtId="187" fontId="65" fillId="2" borderId="38" xfId="355" applyFont="1" applyFill="1" applyBorder="1" applyAlignment="1">
      <alignment horizontal="center" vertical="center"/>
    </xf>
    <xf numFmtId="49" fontId="65" fillId="2" borderId="39" xfId="354" applyNumberFormat="1" applyFont="1" applyFill="1" applyBorder="1" applyAlignment="1">
      <alignment horizontal="center" vertical="center"/>
    </xf>
    <xf numFmtId="49" fontId="65" fillId="2" borderId="40" xfId="354" applyNumberFormat="1" applyFont="1" applyFill="1" applyBorder="1" applyAlignment="1">
      <alignment horizontal="center" vertical="center"/>
    </xf>
    <xf numFmtId="49" fontId="65" fillId="2" borderId="41" xfId="354" applyNumberFormat="1" applyFont="1" applyFill="1" applyBorder="1" applyAlignment="1">
      <alignment horizontal="center" vertical="center"/>
    </xf>
    <xf numFmtId="0" fontId="65" fillId="0" borderId="43" xfId="354" applyFont="1" applyBorder="1" applyAlignment="1">
      <alignment horizontal="center" vertical="center" wrapText="1"/>
    </xf>
    <xf numFmtId="0" fontId="65" fillId="0" borderId="44" xfId="354" applyFont="1" applyBorder="1" applyAlignment="1">
      <alignment horizontal="center" vertical="center" wrapText="1"/>
    </xf>
    <xf numFmtId="0" fontId="65" fillId="0" borderId="45" xfId="354" applyFont="1" applyBorder="1" applyAlignment="1">
      <alignment horizontal="center" vertical="center" wrapText="1"/>
    </xf>
    <xf numFmtId="0" fontId="65" fillId="0" borderId="47" xfId="354" applyFont="1" applyBorder="1" applyAlignment="1">
      <alignment horizontal="center" vertical="center" wrapText="1"/>
    </xf>
    <xf numFmtId="0" fontId="65" fillId="0" borderId="33" xfId="354" applyFont="1" applyBorder="1" applyAlignment="1">
      <alignment horizontal="center" vertical="center" wrapText="1"/>
    </xf>
    <xf numFmtId="0" fontId="65" fillId="0" borderId="48" xfId="354" applyFont="1" applyBorder="1" applyAlignment="1">
      <alignment horizontal="center" vertical="center" wrapText="1"/>
    </xf>
    <xf numFmtId="49" fontId="65" fillId="0" borderId="42" xfId="354" applyNumberFormat="1" applyFont="1" applyBorder="1" applyAlignment="1">
      <alignment horizontal="center" vertical="center"/>
    </xf>
    <xf numFmtId="49" fontId="65" fillId="0" borderId="46" xfId="354" applyNumberFormat="1" applyFont="1" applyBorder="1" applyAlignment="1">
      <alignment horizontal="center" vertical="center"/>
    </xf>
    <xf numFmtId="187" fontId="65" fillId="0" borderId="50" xfId="356" applyFont="1" applyBorder="1" applyAlignment="1">
      <alignment horizontal="left" vertical="top" wrapText="1"/>
    </xf>
    <xf numFmtId="187" fontId="65" fillId="0" borderId="51" xfId="356" applyFont="1" applyBorder="1" applyAlignment="1">
      <alignment horizontal="left" vertical="top" wrapText="1"/>
    </xf>
    <xf numFmtId="187" fontId="65" fillId="0" borderId="52" xfId="356" applyFont="1" applyBorder="1" applyAlignment="1">
      <alignment horizontal="left" vertical="top" wrapText="1"/>
    </xf>
    <xf numFmtId="0" fontId="65" fillId="0" borderId="3" xfId="354" applyFont="1" applyBorder="1" applyAlignment="1">
      <alignment horizontal="center" vertical="center" wrapText="1"/>
    </xf>
    <xf numFmtId="0" fontId="65" fillId="0" borderId="58" xfId="354" applyFont="1" applyBorder="1" applyAlignment="1">
      <alignment horizontal="center" vertical="center" wrapText="1"/>
    </xf>
    <xf numFmtId="41" fontId="51" fillId="0" borderId="42" xfId="354" applyNumberFormat="1" applyFont="1" applyBorder="1" applyAlignment="1">
      <alignment horizontal="center" vertical="center"/>
    </xf>
    <xf numFmtId="41" fontId="51" fillId="0" borderId="46" xfId="354" applyNumberFormat="1" applyFont="1" applyBorder="1" applyAlignment="1">
      <alignment horizontal="center" vertical="center"/>
    </xf>
    <xf numFmtId="0" fontId="62" fillId="0" borderId="29" xfId="113" applyFont="1" applyBorder="1" applyAlignment="1">
      <alignment horizontal="center" vertical="top"/>
    </xf>
    <xf numFmtId="0" fontId="57" fillId="28" borderId="0" xfId="313" applyFont="1" applyFill="1" applyAlignment="1">
      <alignment vertical="center"/>
    </xf>
    <xf numFmtId="0" fontId="56" fillId="28" borderId="0" xfId="313" applyFont="1" applyFill="1" applyAlignment="1">
      <alignment vertical="center"/>
    </xf>
    <xf numFmtId="43" fontId="57" fillId="25" borderId="26" xfId="1" applyFont="1" applyFill="1" applyBorder="1" applyAlignment="1">
      <alignment horizontal="center" vertical="center"/>
    </xf>
    <xf numFmtId="43" fontId="57" fillId="25" borderId="3" xfId="1" applyFont="1" applyFill="1" applyBorder="1" applyAlignment="1">
      <alignment horizontal="center" vertical="center"/>
    </xf>
    <xf numFmtId="0" fontId="57" fillId="25" borderId="26" xfId="215" applyFont="1" applyFill="1" applyBorder="1" applyAlignment="1">
      <alignment horizontal="center" vertical="center"/>
    </xf>
    <xf numFmtId="0" fontId="57" fillId="25" borderId="3" xfId="215" applyFont="1" applyFill="1" applyBorder="1" applyAlignment="1">
      <alignment horizontal="center" vertical="center"/>
    </xf>
    <xf numFmtId="0" fontId="47" fillId="0" borderId="58" xfId="309" applyFont="1" applyBorder="1" applyAlignment="1">
      <alignment horizontal="left" indent="1"/>
    </xf>
    <xf numFmtId="0" fontId="47" fillId="0" borderId="58" xfId="309" applyFont="1" applyBorder="1" applyAlignment="1">
      <alignment horizontal="center"/>
    </xf>
    <xf numFmtId="0" fontId="47" fillId="0" borderId="73" xfId="309" applyFont="1" applyBorder="1" applyAlignment="1">
      <alignment horizontal="center"/>
    </xf>
    <xf numFmtId="0" fontId="47" fillId="0" borderId="73" xfId="309" applyFont="1" applyBorder="1" applyAlignment="1">
      <alignment horizontal="left" indent="1"/>
    </xf>
    <xf numFmtId="0" fontId="47" fillId="0" borderId="25" xfId="309" applyFont="1" applyBorder="1" applyAlignment="1">
      <alignment horizontal="left" indent="1"/>
    </xf>
    <xf numFmtId="0" fontId="47" fillId="0" borderId="25" xfId="309" applyFont="1" applyBorder="1" applyAlignment="1">
      <alignment horizontal="center"/>
    </xf>
    <xf numFmtId="0" fontId="47" fillId="0" borderId="20" xfId="309" applyFont="1" applyBorder="1"/>
    <xf numFmtId="0" fontId="47" fillId="0" borderId="72" xfId="309" applyFont="1" applyBorder="1" applyAlignment="1">
      <alignment horizontal="center"/>
    </xf>
    <xf numFmtId="187" fontId="54" fillId="0" borderId="21" xfId="356" applyFont="1" applyFill="1" applyBorder="1" applyAlignment="1">
      <alignment horizontal="left" vertical="center"/>
    </xf>
    <xf numFmtId="187" fontId="54" fillId="0" borderId="2" xfId="356" applyFont="1" applyFill="1" applyBorder="1" applyAlignment="1">
      <alignment horizontal="left" vertical="center"/>
    </xf>
    <xf numFmtId="187" fontId="54" fillId="0" borderId="31" xfId="356" applyFont="1" applyFill="1" applyBorder="1" applyAlignment="1">
      <alignment horizontal="left" vertical="center"/>
    </xf>
    <xf numFmtId="0" fontId="47" fillId="0" borderId="25" xfId="309" applyFont="1" applyBorder="1"/>
    <xf numFmtId="187" fontId="78" fillId="0" borderId="40" xfId="355" applyFont="1" applyBorder="1" applyAlignment="1">
      <alignment horizontal="left" vertical="center"/>
    </xf>
    <xf numFmtId="190" fontId="78" fillId="0" borderId="40" xfId="355" applyNumberFormat="1" applyFont="1" applyBorder="1" applyAlignment="1">
      <alignment horizontal="left" vertical="center"/>
    </xf>
    <xf numFmtId="0" fontId="47" fillId="0" borderId="20" xfId="309" applyFont="1" applyBorder="1" applyAlignment="1">
      <alignment horizontal="center" vertical="center"/>
    </xf>
    <xf numFmtId="0" fontId="47" fillId="0" borderId="58" xfId="309" applyFont="1" applyBorder="1" applyAlignment="1">
      <alignment horizontal="center" vertical="center"/>
    </xf>
    <xf numFmtId="0" fontId="47" fillId="0" borderId="64" xfId="309" applyFont="1" applyBorder="1" applyAlignment="1">
      <alignment horizontal="center" vertical="center"/>
    </xf>
    <xf numFmtId="0" fontId="47" fillId="0" borderId="46" xfId="309" applyFont="1" applyBorder="1" applyAlignment="1">
      <alignment horizontal="center" vertical="center"/>
    </xf>
    <xf numFmtId="187" fontId="78" fillId="0" borderId="1" xfId="355" applyFont="1" applyBorder="1" applyAlignment="1">
      <alignment horizontal="left" vertical="center"/>
    </xf>
    <xf numFmtId="190" fontId="78" fillId="0" borderId="1" xfId="355" applyNumberFormat="1" applyFont="1" applyBorder="1" applyAlignment="1">
      <alignment horizontal="left" vertical="center"/>
    </xf>
    <xf numFmtId="0" fontId="77" fillId="0" borderId="70" xfId="362" applyFont="1" applyBorder="1" applyAlignment="1">
      <alignment horizontal="center" vertical="center"/>
    </xf>
    <xf numFmtId="0" fontId="78" fillId="0" borderId="1" xfId="362" applyFont="1" applyBorder="1" applyAlignment="1">
      <alignment horizontal="center" vertical="center"/>
    </xf>
    <xf numFmtId="0" fontId="75" fillId="0" borderId="0" xfId="309" applyFont="1" applyAlignment="1">
      <alignment horizontal="center"/>
    </xf>
    <xf numFmtId="0" fontId="75" fillId="0" borderId="68" xfId="309" applyFont="1" applyBorder="1" applyAlignment="1">
      <alignment horizontal="center"/>
    </xf>
    <xf numFmtId="0" fontId="47" fillId="0" borderId="20" xfId="309" applyFont="1" applyBorder="1" applyAlignment="1">
      <alignment horizontal="left" indent="1"/>
    </xf>
    <xf numFmtId="0" fontId="52" fillId="0" borderId="26" xfId="215" applyFont="1" applyBorder="1" applyAlignment="1">
      <alignment horizontal="center" vertical="center"/>
    </xf>
    <xf numFmtId="0" fontId="52" fillId="0" borderId="3" xfId="215" applyFont="1" applyBorder="1" applyAlignment="1">
      <alignment horizontal="center" vertical="center"/>
    </xf>
    <xf numFmtId="0" fontId="52" fillId="0" borderId="27" xfId="215" applyFont="1" applyBorder="1" applyAlignment="1">
      <alignment horizontal="center" vertical="center"/>
    </xf>
    <xf numFmtId="0" fontId="52" fillId="0" borderId="19" xfId="215" applyFont="1" applyBorder="1" applyAlignment="1">
      <alignment horizontal="center" vertical="center"/>
    </xf>
    <xf numFmtId="190" fontId="52" fillId="0" borderId="26" xfId="1" applyNumberFormat="1" applyFont="1" applyFill="1" applyBorder="1" applyAlignment="1">
      <alignment horizontal="center" vertical="center"/>
    </xf>
    <xf numFmtId="190" fontId="52" fillId="0" borderId="3" xfId="1" applyNumberFormat="1" applyFont="1" applyFill="1" applyBorder="1" applyAlignment="1">
      <alignment horizontal="center"/>
    </xf>
    <xf numFmtId="43" fontId="52" fillId="0" borderId="26" xfId="1" applyFont="1" applyFill="1" applyBorder="1" applyAlignment="1">
      <alignment horizontal="center" vertical="center"/>
    </xf>
    <xf numFmtId="43" fontId="52" fillId="0" borderId="3" xfId="1" applyFont="1" applyFill="1" applyBorder="1" applyAlignment="1">
      <alignment horizontal="center" vertical="center"/>
    </xf>
    <xf numFmtId="0" fontId="79" fillId="30" borderId="77" xfId="357" applyFont="1" applyFill="1" applyBorder="1" applyAlignment="1">
      <alignment horizontal="center" vertical="center"/>
    </xf>
    <xf numFmtId="0" fontId="79" fillId="30" borderId="78" xfId="357" applyFont="1" applyFill="1" applyBorder="1" applyAlignment="1">
      <alignment horizontal="center" vertical="center"/>
    </xf>
    <xf numFmtId="0" fontId="79" fillId="30" borderId="79" xfId="357" applyFont="1" applyFill="1" applyBorder="1" applyAlignment="1">
      <alignment horizontal="center" vertical="center"/>
    </xf>
    <xf numFmtId="0" fontId="86" fillId="32" borderId="80" xfId="357" applyFont="1" applyFill="1" applyBorder="1" applyAlignment="1">
      <alignment horizontal="center" vertical="center"/>
    </xf>
  </cellXfs>
  <cellStyles count="364">
    <cellStyle name=",;F'KOIT[[WAAHK" xfId="35"/>
    <cellStyle name="?? [0]_PERSONAL" xfId="11"/>
    <cellStyle name="???? [0.00]_????" xfId="31"/>
    <cellStyle name="??????[0]_PERSONAL" xfId="28"/>
    <cellStyle name="??????PERSONAL" xfId="4"/>
    <cellStyle name="?????[0]_PERSONAL" xfId="37"/>
    <cellStyle name="?????PERSONAL" xfId="39"/>
    <cellStyle name="?????PERSONAL 2" xfId="36"/>
    <cellStyle name="?????PERSONAL 2 2" xfId="41"/>
    <cellStyle name="????_????" xfId="33"/>
    <cellStyle name="???[0]_PERSONAL" xfId="30"/>
    <cellStyle name="???_PERSONAL" xfId="14"/>
    <cellStyle name="??_??" xfId="40"/>
    <cellStyle name="?@??laroux" xfId="43"/>
    <cellStyle name="=C:\WINDOWS\SYSTEM32\COMMAND.COM" xfId="44"/>
    <cellStyle name="=C:\WINDOWS\SYSTEM32\COMMAND.COM 2" xfId="45"/>
    <cellStyle name="=C:\WINDOWS\SYSTEM32\COMMAND.COM_1.Aอาคารบูรณาการ4หน่วย" xfId="47"/>
    <cellStyle name="0,0_x000d__x000a_NA_x000d__x000a_" xfId="49"/>
    <cellStyle name="20% - ส่วนที่ถูกเน้น1 2" xfId="54"/>
    <cellStyle name="20% - ส่วนที่ถูกเน้น2 2" xfId="55"/>
    <cellStyle name="20% - ส่วนที่ถูกเน้น3 2" xfId="57"/>
    <cellStyle name="20% - ส่วนที่ถูกเน้น4 2" xfId="58"/>
    <cellStyle name="20% - ส่วนที่ถูกเน้น5 2" xfId="59"/>
    <cellStyle name="20% - ส่วนที่ถูกเน้น6 2" xfId="61"/>
    <cellStyle name="40% - ส่วนที่ถูกเน้น1 2" xfId="67"/>
    <cellStyle name="40% - ส่วนที่ถูกเน้น2 2" xfId="69"/>
    <cellStyle name="40% - ส่วนที่ถูกเน้น3 2" xfId="23"/>
    <cellStyle name="40% - ส่วนที่ถูกเน้น4 2" xfId="71"/>
    <cellStyle name="40% - ส่วนที่ถูกเน้น5 2" xfId="72"/>
    <cellStyle name="40% - ส่วนที่ถูกเน้น6 2" xfId="74"/>
    <cellStyle name="60% - Accent3" xfId="24"/>
    <cellStyle name="60% - ส่วนที่ถูกเน้น1 2" xfId="77"/>
    <cellStyle name="60% - ส่วนที่ถูกเน้น2 2" xfId="78"/>
    <cellStyle name="60% - ส่วนที่ถูกเน้น3 2" xfId="79"/>
    <cellStyle name="60% - ส่วนที่ถูกเน้น4 2" xfId="80"/>
    <cellStyle name="60% - ส่วนที่ถูกเน้น5 2" xfId="82"/>
    <cellStyle name="60% - ส่วนที่ถูกเน้น6 2" xfId="84"/>
    <cellStyle name="Accent2" xfId="20"/>
    <cellStyle name="Accent5" xfId="25"/>
    <cellStyle name="Calc Currency (0)" xfId="88"/>
    <cellStyle name="Calc Currency (0) 2" xfId="90"/>
    <cellStyle name="Calc Currency (0)_1.Aอาคารบูรณาการ4หน่วย" xfId="53"/>
    <cellStyle name="Calc Currency (2)" xfId="92"/>
    <cellStyle name="Calc Percent (0)" xfId="93"/>
    <cellStyle name="Calc Percent (1)" xfId="94"/>
    <cellStyle name="Calc Percent (2)" xfId="7"/>
    <cellStyle name="Calc Units (0)" xfId="96"/>
    <cellStyle name="Calc Units (0) 2" xfId="48"/>
    <cellStyle name="Calc Units (0) 2 2" xfId="98"/>
    <cellStyle name="Calc Units (0) 2_1.Aอาคารบูรณาการ4หน่วย" xfId="100"/>
    <cellStyle name="Calc Units (0)_อาคารเก็บทรัพย์" xfId="101"/>
    <cellStyle name="Calc Units (1)" xfId="103"/>
    <cellStyle name="Calc Units (1) 2" xfId="2"/>
    <cellStyle name="Calc Units (1) 2 2" xfId="104"/>
    <cellStyle name="Calc Units (1) 2_1.Aอาคารบูรณาการ4หน่วย" xfId="105"/>
    <cellStyle name="Calc Units (1)_อาคารเก็บทรัพย์" xfId="107"/>
    <cellStyle name="Calc Units (2)" xfId="108"/>
    <cellStyle name="Comma" xfId="1" builtinId="3"/>
    <cellStyle name="Comma [00]" xfId="111"/>
    <cellStyle name="Comma [00] 2" xfId="112"/>
    <cellStyle name="Comma [00] 2 2" xfId="115"/>
    <cellStyle name="Comma 10" xfId="117"/>
    <cellStyle name="Comma 10 2" xfId="119"/>
    <cellStyle name="Comma 10 2 2" xfId="121"/>
    <cellStyle name="Comma 10 2 3" xfId="312"/>
    <cellStyle name="Comma 10 3" xfId="122"/>
    <cellStyle name="Comma 11" xfId="123"/>
    <cellStyle name="Comma 11 2" xfId="329"/>
    <cellStyle name="Comma 12" xfId="125"/>
    <cellStyle name="Comma 12 2" xfId="127"/>
    <cellStyle name="Comma 13" xfId="128"/>
    <cellStyle name="Comma 13 2" xfId="129"/>
    <cellStyle name="Comma 14" xfId="130"/>
    <cellStyle name="Comma 15" xfId="133"/>
    <cellStyle name="Comma 15 2" xfId="136"/>
    <cellStyle name="Comma 16" xfId="138"/>
    <cellStyle name="Comma 17" xfId="140"/>
    <cellStyle name="Comma 18" xfId="141"/>
    <cellStyle name="Comma 19" xfId="143"/>
    <cellStyle name="Comma 2" xfId="144"/>
    <cellStyle name="Comma 2 2" xfId="146"/>
    <cellStyle name="Comma 2 2 2" xfId="311"/>
    <cellStyle name="Comma 2 3" xfId="327"/>
    <cellStyle name="Comma 2 4" xfId="148"/>
    <cellStyle name="Comma 2 5" xfId="333"/>
    <cellStyle name="Comma 2 6" xfId="356"/>
    <cellStyle name="Comma 20" xfId="132"/>
    <cellStyle name="Comma 21" xfId="137"/>
    <cellStyle name="Comma 22" xfId="139"/>
    <cellStyle name="Comma 23" xfId="310"/>
    <cellStyle name="Comma 24" xfId="340"/>
    <cellStyle name="Comma 25" xfId="349"/>
    <cellStyle name="Comma 26" xfId="361"/>
    <cellStyle name="Comma 3" xfId="150"/>
    <cellStyle name="Comma 3 2" xfId="153"/>
    <cellStyle name="Comma 3 2 2" xfId="154"/>
    <cellStyle name="Comma 3 2 2 2" xfId="316"/>
    <cellStyle name="Comma 3 2 2 7" xfId="338"/>
    <cellStyle name="Comma 3 3" xfId="155"/>
    <cellStyle name="Comma 3 4" xfId="323"/>
    <cellStyle name="Comma 3 5" xfId="360"/>
    <cellStyle name="Comma 4" xfId="157"/>
    <cellStyle name="Comma 4 2" xfId="158"/>
    <cellStyle name="Comma 4 3" xfId="159"/>
    <cellStyle name="Comma 4 4" xfId="160"/>
    <cellStyle name="Comma 4 5" xfId="326"/>
    <cellStyle name="Comma 4_2ตกแต่งภายใน" xfId="161"/>
    <cellStyle name="Comma 5" xfId="162"/>
    <cellStyle name="Comma 5 2" xfId="163"/>
    <cellStyle name="Comma 5 2 2" xfId="63"/>
    <cellStyle name="Comma 5 3" xfId="330"/>
    <cellStyle name="Comma 5 4" xfId="359"/>
    <cellStyle name="Comma 6" xfId="164"/>
    <cellStyle name="Comma 6 2" xfId="165"/>
    <cellStyle name="Comma 6 3" xfId="166"/>
    <cellStyle name="Comma 6 4" xfId="167"/>
    <cellStyle name="Comma 6 5" xfId="355"/>
    <cellStyle name="Comma 7" xfId="168"/>
    <cellStyle name="Comma 8" xfId="169"/>
    <cellStyle name="Comma 8 2" xfId="171"/>
    <cellStyle name="Comma 8 3" xfId="334"/>
    <cellStyle name="Comma 9" xfId="172"/>
    <cellStyle name="Comma 9 2" xfId="102"/>
    <cellStyle name="Comma 9 3" xfId="345"/>
    <cellStyle name="Comma 9 4" xfId="346"/>
    <cellStyle name="Comma 9 5" xfId="347"/>
    <cellStyle name="Currency [00]" xfId="173"/>
    <cellStyle name="Currency 2" xfId="70"/>
    <cellStyle name="Date Short" xfId="175"/>
    <cellStyle name="Enter Currency (0)" xfId="176"/>
    <cellStyle name="Enter Currency (0) 2" xfId="177"/>
    <cellStyle name="Enter Currency (0) 2 2" xfId="99"/>
    <cellStyle name="Enter Currency (0) 2_1.Aอาคารบูรณาการ4หน่วย" xfId="179"/>
    <cellStyle name="Enter Currency (0)_อาคารเก็บทรัพย์" xfId="126"/>
    <cellStyle name="Enter Currency (2)" xfId="180"/>
    <cellStyle name="Enter Units (0)" xfId="116"/>
    <cellStyle name="Enter Units (0) 2" xfId="118"/>
    <cellStyle name="Enter Units (0) 2 2" xfId="120"/>
    <cellStyle name="Enter Units (0) 2_1.Aอาคารบูรณาการ4หน่วย" xfId="181"/>
    <cellStyle name="Enter Units (0)_อาคารเก็บทรัพย์" xfId="183"/>
    <cellStyle name="Enter Units (1)" xfId="131"/>
    <cellStyle name="Enter Units (1) 2" xfId="135"/>
    <cellStyle name="Enter Units (1) 2 2" xfId="22"/>
    <cellStyle name="Enter Units (1) 2_1.Aอาคารบูรณาการ4หน่วย" xfId="184"/>
    <cellStyle name="Enter Units (1)_อาคารเก็บทรัพย์" xfId="17"/>
    <cellStyle name="Enter Units (2)" xfId="76"/>
    <cellStyle name="Explanatory Text" xfId="12"/>
    <cellStyle name="Grey" xfId="97"/>
    <cellStyle name="Header1" xfId="185"/>
    <cellStyle name="Header2" xfId="187"/>
    <cellStyle name="Hyperlink 2" xfId="350"/>
    <cellStyle name="Input [yellow]" xfId="188"/>
    <cellStyle name="Link Currency (0)" xfId="189"/>
    <cellStyle name="Link Currency (0) 2" xfId="191"/>
    <cellStyle name="Link Currency (0) 2 2" xfId="66"/>
    <cellStyle name="Link Currency (0) 2_1.Aอาคารบูรณาการ4หน่วย" xfId="193"/>
    <cellStyle name="Link Currency (0)_อาคารเก็บทรัพย์" xfId="19"/>
    <cellStyle name="Link Currency (2)" xfId="194"/>
    <cellStyle name="Link Units (0)" xfId="196"/>
    <cellStyle name="Link Units (0) 2" xfId="10"/>
    <cellStyle name="Link Units (0) 2 2" xfId="198"/>
    <cellStyle name="Link Units (0) 2_1.Aอาคารบูรณาการ4หน่วย" xfId="199"/>
    <cellStyle name="Link Units (0)_อาคารเก็บทรัพย์" xfId="200"/>
    <cellStyle name="Link Units (1)" xfId="32"/>
    <cellStyle name="Link Units (1) 2" xfId="201"/>
    <cellStyle name="Link Units (1) 2 2" xfId="203"/>
    <cellStyle name="Link Units (1) 2_1.Aอาคารบูรณาการ4หน่วย" xfId="204"/>
    <cellStyle name="Link Units (1)_อาคารเก็บทรัพย์" xfId="38"/>
    <cellStyle name="Link Units (2)" xfId="46"/>
    <cellStyle name="Normal" xfId="0" builtinId="0"/>
    <cellStyle name="Normal - Style1" xfId="64"/>
    <cellStyle name="Normal - Style1 2" xfId="205"/>
    <cellStyle name="Normal - Style1 2 2" xfId="207"/>
    <cellStyle name="Normal - Style1 2_1.Aอาคารบูรณาการ4หน่วย" xfId="208"/>
    <cellStyle name="Normal - Style1 3" xfId="209"/>
    <cellStyle name="Normal - Style1 3 2" xfId="110"/>
    <cellStyle name="Normal - Style1 3_1.Aอาคารบูรณาการ4หน่วย" xfId="210"/>
    <cellStyle name="Normal - Style1 4" xfId="206"/>
    <cellStyle name="Normal - Style1 4 2" xfId="174"/>
    <cellStyle name="Normal - Style1 4_1.Aอาคารบูรณาการ4หน่วย" xfId="85"/>
    <cellStyle name="Normal - Style1 5" xfId="83"/>
    <cellStyle name="Normal - Style1 5 2" xfId="75"/>
    <cellStyle name="Normal - Style1 5_1.Aอาคารบูรณาการ4หน่วย" xfId="211"/>
    <cellStyle name="Normal - Style1 6" xfId="212"/>
    <cellStyle name="Normal - Style1 6 2" xfId="213"/>
    <cellStyle name="Normal - Style1 6_1.Aอาคารบูรณาการ4หน่วย" xfId="26"/>
    <cellStyle name="Normal - Style1 7" xfId="214"/>
    <cellStyle name="Normal - Style1_1 อาคารอำนวยการ" xfId="81"/>
    <cellStyle name="Normal 10" xfId="215"/>
    <cellStyle name="Normal 11" xfId="216"/>
    <cellStyle name="Normal 12" xfId="217"/>
    <cellStyle name="Normal 13" xfId="218"/>
    <cellStyle name="Normal 14" xfId="309"/>
    <cellStyle name="Normal 15" xfId="348"/>
    <cellStyle name="Normal 2" xfId="219"/>
    <cellStyle name="Normal 2 10" xfId="313"/>
    <cellStyle name="Normal 2 11" xfId="341"/>
    <cellStyle name="Normal 2 12" xfId="357"/>
    <cellStyle name="Normal 2 2" xfId="27"/>
    <cellStyle name="Normal 2 2 2" xfId="73"/>
    <cellStyle name="Normal 2 2 2 2" xfId="50"/>
    <cellStyle name="Normal 2 2 2 3" xfId="317"/>
    <cellStyle name="Normal 2 2 2_1.Aอาคารบูรณาการ4หน่วย" xfId="221"/>
    <cellStyle name="Normal 2 2 3" xfId="328"/>
    <cellStyle name="Normal 2 2 4" xfId="342"/>
    <cellStyle name="Normal 2 2 5" xfId="354"/>
    <cellStyle name="Normal 2 2_อาคารเก็บทรัพย์" xfId="145"/>
    <cellStyle name="Normal 2 3" xfId="222"/>
    <cellStyle name="Normal 2 3 2" xfId="318"/>
    <cellStyle name="Normal 2 3 2 2" xfId="332"/>
    <cellStyle name="Normal 2 4" xfId="224"/>
    <cellStyle name="Normal 2 5" xfId="225"/>
    <cellStyle name="Normal 2 6" xfId="226"/>
    <cellStyle name="Normal 2 7" xfId="227"/>
    <cellStyle name="Normal 2 8" xfId="228"/>
    <cellStyle name="Normal 2 9" xfId="229"/>
    <cellStyle name="Normal 2_1.Aอาคารบูรณาการ4หน่วย" xfId="230"/>
    <cellStyle name="Normal 3" xfId="231"/>
    <cellStyle name="Normal 3 2" xfId="232"/>
    <cellStyle name="Normal 3 2 2" xfId="233"/>
    <cellStyle name="Normal 3 2 2 2" xfId="337"/>
    <cellStyle name="Normal 3 2 3" xfId="315"/>
    <cellStyle name="Normal 3 2_1.Aอาคารบูรณาการ4หน่วย" xfId="142"/>
    <cellStyle name="Normal 3 3" xfId="235"/>
    <cellStyle name="Normal 3_1.Aอาคารบูรณาการ4หน่วย" xfId="91"/>
    <cellStyle name="Normal 4" xfId="236"/>
    <cellStyle name="Normal 4 2" xfId="237"/>
    <cellStyle name="Normal 4 3" xfId="320"/>
    <cellStyle name="Normal 4_1.Aอาคารบูรณาการ4หน่วย" xfId="238"/>
    <cellStyle name="Normal 5" xfId="239"/>
    <cellStyle name="Normal 5 2" xfId="325"/>
    <cellStyle name="Normal 5 3" xfId="358"/>
    <cellStyle name="Normal 6" xfId="87"/>
    <cellStyle name="Normal 6 2" xfId="89"/>
    <cellStyle name="Normal 6 3" xfId="240"/>
    <cellStyle name="Normal 6 4" xfId="241"/>
    <cellStyle name="Normal 6 5" xfId="362"/>
    <cellStyle name="Normal 6_10งานครุภัณฑ์(กลุ่มอาคาร)" xfId="134"/>
    <cellStyle name="Normal 7" xfId="242"/>
    <cellStyle name="Normal 8" xfId="243"/>
    <cellStyle name="Normal 8 2" xfId="186"/>
    <cellStyle name="Normal 8 3" xfId="336"/>
    <cellStyle name="Normal 9" xfId="56"/>
    <cellStyle name="Note 2" xfId="149"/>
    <cellStyle name="Note 2 2" xfId="152"/>
    <cellStyle name="ParaBirimi [0]_RESULTS" xfId="246"/>
    <cellStyle name="ParaBirimi_RESULTS" xfId="114"/>
    <cellStyle name="Percent [0]" xfId="34"/>
    <cellStyle name="Percent [00]" xfId="156"/>
    <cellStyle name="Percent [2]" xfId="247"/>
    <cellStyle name="Percent [2] 2" xfId="248"/>
    <cellStyle name="Percent [2] 2 2" xfId="249"/>
    <cellStyle name="Percent [2] 3" xfId="250"/>
    <cellStyle name="Percent [2] 3 2" xfId="251"/>
    <cellStyle name="Percent 2" xfId="343"/>
    <cellStyle name="Percent 2 2" xfId="363"/>
    <cellStyle name="PrePop Currency (0)" xfId="252"/>
    <cellStyle name="PrePop Currency (0) 2" xfId="13"/>
    <cellStyle name="PrePop Currency (0) 2 2" xfId="255"/>
    <cellStyle name="PrePop Currency (0) 2_1.Aอาคารบูรณาการ4หน่วย" xfId="256"/>
    <cellStyle name="PrePop Currency (0)_อาคารเก็บทรัพย์" xfId="257"/>
    <cellStyle name="PrePop Currency (2)" xfId="258"/>
    <cellStyle name="PrePop Units (0)" xfId="259"/>
    <cellStyle name="PrePop Units (0) 2" xfId="42"/>
    <cellStyle name="PrePop Units (0) 2 2" xfId="182"/>
    <cellStyle name="PrePop Units (0) 2_1.Aอาคารบูรณาการ4หน่วย" xfId="260"/>
    <cellStyle name="PrePop Units (0)_อาคารเก็บทรัพย์" xfId="261"/>
    <cellStyle name="PrePop Units (1)" xfId="262"/>
    <cellStyle name="PrePop Units (1) 2" xfId="245"/>
    <cellStyle name="PrePop Units (1) 2 2" xfId="95"/>
    <cellStyle name="PrePop Units (1) 2_1.Aอาคารบูรณาการ4หน่วย" xfId="263"/>
    <cellStyle name="PrePop Units (1)_อาคารเก็บทรัพย์" xfId="264"/>
    <cellStyle name="PrePop Units (2)" xfId="265"/>
    <cellStyle name="Style 1" xfId="254"/>
    <cellStyle name="Style 1 2" xfId="16"/>
    <cellStyle name="Style 1_1.Aอาคารบูรณาการ4หน่วย" xfId="266"/>
    <cellStyle name="Text Indent A" xfId="106"/>
    <cellStyle name="Text Indent B" xfId="178"/>
    <cellStyle name="Text Indent C" xfId="5"/>
    <cellStyle name="Total 2" xfId="267"/>
    <cellStyle name="Total 2 2" xfId="124"/>
    <cellStyle name="Total 2_1.Aอาคารบูรณาการ4หน่วย" xfId="268"/>
    <cellStyle name="Total 3" xfId="270"/>
    <cellStyle name="Total 3 2" xfId="271"/>
    <cellStyle name="Total 3_1.Aอาคารบูรณาการ4หน่วย" xfId="272"/>
    <cellStyle name="Total 4" xfId="190"/>
    <cellStyle name="Total 4 2" xfId="65"/>
    <cellStyle name="Total 4_1.Aอาคารบูรณาการ4หน่วย" xfId="192"/>
    <cellStyle name="Total 5" xfId="60"/>
    <cellStyle name="Total 5 2" xfId="223"/>
    <cellStyle name="Total 5_1.Aอาคารบูรณาการ4หน่วย" xfId="274"/>
    <cellStyle name="Total 6" xfId="195"/>
    <cellStyle name="Total 6 2" xfId="9"/>
    <cellStyle name="Total 6_1.Aอาคารบูรณาการ4หน่วย" xfId="170"/>
    <cellStyle name="Total 7" xfId="275"/>
    <cellStyle name="Virg? [0]_RESULTS" xfId="8"/>
    <cellStyle name="Virg?_RESULTS" xfId="276"/>
    <cellStyle name="การคำนวณ 2" xfId="277"/>
    <cellStyle name="ข้อความเตือน 2" xfId="278"/>
    <cellStyle name="ข้อความอธิบาย 2" xfId="279"/>
    <cellStyle name="เครื่องหมายจุลภาค 14 2" xfId="344"/>
    <cellStyle name="เครื่องหมายจุลภาค 2" xfId="280"/>
    <cellStyle name="เครื่องหมายจุลภาค 2 10" xfId="321"/>
    <cellStyle name="เครื่องหมายจุลภาค 2 2" xfId="281"/>
    <cellStyle name="เครื่องหมายจุลภาค 2 3" xfId="3"/>
    <cellStyle name="เครื่องหมายจุลภาค 3" xfId="282"/>
    <cellStyle name="เครื่องหมายจุลภาค 3 2" xfId="283"/>
    <cellStyle name="เครื่องหมายจุลภาค 3 2 2" xfId="220"/>
    <cellStyle name="เครื่องหมายจุลภาค 4" xfId="285"/>
    <cellStyle name="เครื่องหมายจุลภาค 7" xfId="286"/>
    <cellStyle name="เครื่องหมายจุลภาค 7 2" xfId="314"/>
    <cellStyle name="เครื่องหมายจุลภาค 7 3" xfId="322"/>
    <cellStyle name="เครื่องหมายจุลภาค_1อาคารสำนักงาน" xfId="269"/>
    <cellStyle name="เครื่องหมายจุลภาค_รวม 2" xfId="288"/>
    <cellStyle name="เครื่องหมายจุลภาค_รวม1" xfId="352"/>
    <cellStyle name="ชื่อเรื่อง 2" xfId="197"/>
    <cellStyle name="เซลล์ตรวจสอบ 2" xfId="290"/>
    <cellStyle name="เซลล์ที่มีการเชื่อมโยง 2" xfId="291"/>
    <cellStyle name="ดี 2" xfId="292"/>
    <cellStyle name="ปกติ 2" xfId="68"/>
    <cellStyle name="ปกติ 2 2" xfId="293"/>
    <cellStyle name="ปกติ 2 2 2" xfId="147"/>
    <cellStyle name="ปกติ 2 2 2 2" xfId="324"/>
    <cellStyle name="ปกติ 2 3" xfId="287"/>
    <cellStyle name="ปกติ 2 4" xfId="202"/>
    <cellStyle name="ปกติ 2 5" xfId="331"/>
    <cellStyle name="ปกติ 2_BOQ-งานกระทรวง Rev(ปรับอากาศ)23พค" xfId="234"/>
    <cellStyle name="ปกติ 3" xfId="294"/>
    <cellStyle name="ปกติ 3 2" xfId="18"/>
    <cellStyle name="ปกติ 3 2 2" xfId="52"/>
    <cellStyle name="ปกติ 3 2_1.Aอาคารบูรณาการ4หน่วย" xfId="289"/>
    <cellStyle name="ปกติ 3 3" xfId="21"/>
    <cellStyle name="ปกติ 3_1.Aอาคารบูรณาการ4หน่วย" xfId="109"/>
    <cellStyle name="ปกติ 4" xfId="295"/>
    <cellStyle name="ปกติ 4 2" xfId="296"/>
    <cellStyle name="ปกติ 4_1.Aอาคารบูรณาการ4หน่วย" xfId="151"/>
    <cellStyle name="ปกติ 6" xfId="6"/>
    <cellStyle name="ปกติ 7" xfId="335"/>
    <cellStyle name="ปกติ 7 2" xfId="339"/>
    <cellStyle name="ปกติ_A สำนักงาน 2" xfId="319"/>
    <cellStyle name="ปกติ_Boq_sn. 187 Re.1 at 10 % (12-7-50)" xfId="308"/>
    <cellStyle name="ปกติ_รวม 2" xfId="113"/>
    <cellStyle name="ปกติ_รวม 2 2" xfId="353"/>
    <cellStyle name="ปกติ_ราคากลาง T I J" xfId="284"/>
    <cellStyle name="ปกติ_ห้องออกกำลังกาย-ห้องน้ำ" xfId="351"/>
    <cellStyle name="ป้อนค่า 2" xfId="297"/>
    <cellStyle name="ปานกลาง 2" xfId="86"/>
    <cellStyle name="เปอร์เซ็นต์ 2" xfId="62"/>
    <cellStyle name="ผลรวม 2" xfId="51"/>
    <cellStyle name="แย่ 2" xfId="298"/>
    <cellStyle name="ส่วนที่ถูกเน้น1 2" xfId="299"/>
    <cellStyle name="ส่วนที่ถูกเน้น2 2" xfId="244"/>
    <cellStyle name="ส่วนที่ถูกเน้น3 2" xfId="300"/>
    <cellStyle name="ส่วนที่ถูกเน้น4 2" xfId="15"/>
    <cellStyle name="ส่วนที่ถูกเน้น5 2" xfId="29"/>
    <cellStyle name="ส่วนที่ถูกเน้น6 2" xfId="301"/>
    <cellStyle name="แสดงผล 2" xfId="302"/>
    <cellStyle name="หมายเหตุ 2" xfId="273"/>
    <cellStyle name="หมายเหตุ 2 2" xfId="303"/>
    <cellStyle name="หมายเหตุ 2_B ถนน" xfId="304"/>
    <cellStyle name="หัวเรื่อง 1 2" xfId="305"/>
    <cellStyle name="หัวเรื่อง 2 2" xfId="306"/>
    <cellStyle name="หัวเรื่อง 3 2" xfId="253"/>
    <cellStyle name="หัวเรื่อง 4 2" xfId="30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222107</xdr:colOff>
      <xdr:row>25</xdr:row>
      <xdr:rowOff>264795</xdr:rowOff>
    </xdr:from>
    <xdr:ext cx="2091791" cy="898708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3374882" y="9132570"/>
          <a:ext cx="2091791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นายปมุข เตพละกุล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ประธานกรรมการกำหนดราคากลาง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</xdr:col>
      <xdr:colOff>354515</xdr:colOff>
      <xdr:row>28</xdr:row>
      <xdr:rowOff>264795</xdr:rowOff>
    </xdr:from>
    <xdr:ext cx="1692771" cy="898708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840290" y="10189845"/>
          <a:ext cx="1692771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นายดำเนิน สารศรี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4</xdr:col>
      <xdr:colOff>690107</xdr:colOff>
      <xdr:row>32</xdr:row>
      <xdr:rowOff>7620</xdr:rowOff>
    </xdr:from>
    <xdr:ext cx="2432140" cy="89870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5966957" y="11342370"/>
          <a:ext cx="2432140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นางสาว</a:t>
          </a:r>
          <a:r>
            <a:rPr lang="th-TH" sz="1600" u="none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หทัยภัทร ทองสะอาด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กรรมการและเลขานุการกำหนดราคากลาง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4</xdr:col>
      <xdr:colOff>969036</xdr:colOff>
      <xdr:row>28</xdr:row>
      <xdr:rowOff>295275</xdr:rowOff>
    </xdr:from>
    <xdr:ext cx="1679306" cy="89870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245886" y="10220325"/>
          <a:ext cx="167930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นายพินิจ คำภีระ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กรรมการบุคคลภายนอก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</xdr:col>
      <xdr:colOff>362225</xdr:colOff>
      <xdr:row>28</xdr:row>
      <xdr:rowOff>276225</xdr:rowOff>
    </xdr:from>
    <xdr:ext cx="1793056" cy="89870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3515000" y="10201275"/>
          <a:ext cx="179305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นายวสวัตติ์ กฤษศิริธีรภาคย์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กรรมการบุคคลภายนอก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</xdr:col>
      <xdr:colOff>378486</xdr:colOff>
      <xdr:row>31</xdr:row>
      <xdr:rowOff>333375</xdr:rowOff>
    </xdr:from>
    <xdr:ext cx="1679306" cy="89870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864261" y="11315700"/>
          <a:ext cx="167930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นายวรพล เพ็ชนภา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</xdr:col>
      <xdr:colOff>295150</xdr:colOff>
      <xdr:row>31</xdr:row>
      <xdr:rowOff>333375</xdr:rowOff>
    </xdr:from>
    <xdr:ext cx="1889108" cy="89870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3447925" y="11315700"/>
          <a:ext cx="1889108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นางสาวธนันรินทร์ จิตต์อารีย์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1835193</xdr:colOff>
      <xdr:row>14</xdr:row>
      <xdr:rowOff>7620</xdr:rowOff>
    </xdr:from>
    <xdr:ext cx="497508" cy="361125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2320968" y="4312920"/>
          <a:ext cx="497508" cy="3611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15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 %</a:t>
          </a:r>
        </a:p>
      </xdr:txBody>
    </xdr:sp>
    <xdr:clientData/>
  </xdr:oneCellAnchor>
  <xdr:oneCellAnchor>
    <xdr:from>
      <xdr:col>1</xdr:col>
      <xdr:colOff>1909444</xdr:colOff>
      <xdr:row>15</xdr:row>
      <xdr:rowOff>7620</xdr:rowOff>
    </xdr:from>
    <xdr:ext cx="423257" cy="361125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2395219" y="4617720"/>
          <a:ext cx="423257" cy="3611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n-US" sz="1600">
              <a:latin typeface="TH SarabunPSK" panose="020B0500040200020003" pitchFamily="34" charset="-34"/>
              <a:cs typeface="TH SarabunPSK" panose="020B0500040200020003" pitchFamily="34" charset="-34"/>
            </a:rPr>
            <a:t>5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 %</a:t>
          </a:r>
        </a:p>
      </xdr:txBody>
    </xdr:sp>
    <xdr:clientData/>
  </xdr:oneCellAnchor>
  <xdr:oneCellAnchor>
    <xdr:from>
      <xdr:col>1</xdr:col>
      <xdr:colOff>1909444</xdr:colOff>
      <xdr:row>16</xdr:row>
      <xdr:rowOff>7620</xdr:rowOff>
    </xdr:from>
    <xdr:ext cx="423257" cy="361125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395219" y="4922520"/>
          <a:ext cx="423257" cy="3611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7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 %</a:t>
          </a:r>
        </a:p>
      </xdr:txBody>
    </xdr:sp>
    <xdr:clientData/>
  </xdr:oneCellAnchor>
  <xdr:oneCellAnchor>
    <xdr:from>
      <xdr:col>1</xdr:col>
      <xdr:colOff>1909444</xdr:colOff>
      <xdr:row>17</xdr:row>
      <xdr:rowOff>7620</xdr:rowOff>
    </xdr:from>
    <xdr:ext cx="423257" cy="361125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395219" y="5227320"/>
          <a:ext cx="423257" cy="361125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7 %</a:t>
          </a:r>
        </a:p>
      </xdr:txBody>
    </xdr:sp>
    <xdr:clientData/>
  </xdr:oneCellAnchor>
  <xdr:oneCellAnchor>
    <xdr:from>
      <xdr:col>2</xdr:col>
      <xdr:colOff>164957</xdr:colOff>
      <xdr:row>26</xdr:row>
      <xdr:rowOff>131445</xdr:rowOff>
    </xdr:from>
    <xdr:ext cx="2091791" cy="898708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3317732" y="8113395"/>
          <a:ext cx="2091791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นายปมุข เตพละกุล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ประธานกรรมการกำหนดราคากลาง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</xdr:col>
      <xdr:colOff>421190</xdr:colOff>
      <xdr:row>29</xdr:row>
      <xdr:rowOff>121920</xdr:rowOff>
    </xdr:from>
    <xdr:ext cx="1692771" cy="898708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906965" y="9018270"/>
          <a:ext cx="1692771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นายดำเนิน สารศรี</a:t>
          </a:r>
          <a:r>
            <a:rPr lang="th-TH" sz="1600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4</xdr:col>
      <xdr:colOff>575807</xdr:colOff>
      <xdr:row>33</xdr:row>
      <xdr:rowOff>131445</xdr:rowOff>
    </xdr:from>
    <xdr:ext cx="2432140" cy="898708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6186032" y="10246995"/>
          <a:ext cx="2432140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นางสาว</a:t>
          </a:r>
          <a:r>
            <a:rPr lang="th-TH" sz="1600" u="none" baseline="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หทัยภัทร ทองสะอาด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กรรมการและเลขานุการกำหนดราคากลาง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4</xdr:col>
      <xdr:colOff>864261</xdr:colOff>
      <xdr:row>29</xdr:row>
      <xdr:rowOff>152400</xdr:rowOff>
    </xdr:from>
    <xdr:ext cx="1679306" cy="898708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6474486" y="9048750"/>
          <a:ext cx="167930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นายพินิจ คำภีระ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กรรมการบุคคลภายนอก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</xdr:col>
      <xdr:colOff>352700</xdr:colOff>
      <xdr:row>29</xdr:row>
      <xdr:rowOff>161925</xdr:rowOff>
    </xdr:from>
    <xdr:ext cx="1793056" cy="898708"/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3505475" y="9058275"/>
          <a:ext cx="179305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นายวสวัตติ์ กฤษศิริธีรภาคย์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กรรมการบุคคลภายนอก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1</xdr:col>
      <xdr:colOff>502311</xdr:colOff>
      <xdr:row>33</xdr:row>
      <xdr:rowOff>142875</xdr:rowOff>
    </xdr:from>
    <xdr:ext cx="1679306" cy="898708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 txBox="1"/>
      </xdr:nvSpPr>
      <xdr:spPr>
        <a:xfrm>
          <a:off x="988086" y="10258425"/>
          <a:ext cx="1679306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นายวรพล เพ็ชนภา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  <xdr:oneCellAnchor>
    <xdr:from>
      <xdr:col>2</xdr:col>
      <xdr:colOff>285625</xdr:colOff>
      <xdr:row>33</xdr:row>
      <xdr:rowOff>161925</xdr:rowOff>
    </xdr:from>
    <xdr:ext cx="1889108" cy="898708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 txBox="1"/>
      </xdr:nvSpPr>
      <xdr:spPr>
        <a:xfrm>
          <a:off x="3438400" y="10277475"/>
          <a:ext cx="1889108" cy="8987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</a:t>
          </a:r>
          <a:r>
            <a:rPr lang="th-TH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</a:t>
          </a:r>
          <a:r>
            <a:rPr lang="en-GB" sz="1600">
              <a:latin typeface="TH SarabunPSK" panose="020B0500040200020003" pitchFamily="34" charset="-34"/>
              <a:cs typeface="TH SarabunPSK" panose="020B0500040200020003" pitchFamily="34" charset="-34"/>
            </a:rPr>
            <a:t>....................</a:t>
          </a:r>
        </a:p>
        <a:p>
          <a:pPr algn="ctr"/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(</a:t>
          </a:r>
          <a:r>
            <a:rPr lang="en-US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 </a:t>
          </a:r>
          <a:r>
            <a:rPr lang="th-TH" sz="1600" u="none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นางสาวธนันรินทร์ จิตต์อารีย์ </a:t>
          </a:r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)</a:t>
          </a:r>
        </a:p>
        <a:p>
          <a:pPr algn="ctr"/>
          <a:r>
            <a:rPr lang="th-TH" sz="1600">
              <a:solidFill>
                <a:schemeClr val="tx1"/>
              </a:solidFill>
              <a:effectLst/>
              <a:latin typeface="TH SarabunPSK" panose="020B0500040200020003" pitchFamily="34" charset="-34"/>
              <a:ea typeface="+mn-ea"/>
              <a:cs typeface="TH SarabunPSK" panose="020B0500040200020003" pitchFamily="34" charset="-34"/>
            </a:rPr>
            <a:t>กรรมการกำหนดราคากลาง</a:t>
          </a:r>
          <a:endParaRPr lang="en-GB" sz="16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2" name="Text Box 86">
          <a:extLst>
            <a:ext uri="{FF2B5EF4-FFF2-40B4-BE49-F238E27FC236}">
              <a16:creationId xmlns:a16="http://schemas.microsoft.com/office/drawing/2014/main" id="{483CD663-79DB-492C-8C9D-762ABDB9F8CC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1513205</xdr:colOff>
      <xdr:row>18</xdr:row>
      <xdr:rowOff>0</xdr:rowOff>
    </xdr:from>
    <xdr:to>
      <xdr:col>1</xdr:col>
      <xdr:colOff>1589405</xdr:colOff>
      <xdr:row>18</xdr:row>
      <xdr:rowOff>180975</xdr:rowOff>
    </xdr:to>
    <xdr:sp macro="" textlink="">
      <xdr:nvSpPr>
        <xdr:cNvPr id="3" name="Text Box 93">
          <a:extLst>
            <a:ext uri="{FF2B5EF4-FFF2-40B4-BE49-F238E27FC236}">
              <a16:creationId xmlns:a16="http://schemas.microsoft.com/office/drawing/2014/main" id="{37BEC711-974E-49AB-8540-ADE6A4BFD706}"/>
            </a:ext>
          </a:extLst>
        </xdr:cNvPr>
        <xdr:cNvSpPr txBox="1"/>
      </xdr:nvSpPr>
      <xdr:spPr>
        <a:xfrm>
          <a:off x="1941830" y="6096000"/>
          <a:ext cx="7620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4" name="Text Box 272">
          <a:extLst>
            <a:ext uri="{FF2B5EF4-FFF2-40B4-BE49-F238E27FC236}">
              <a16:creationId xmlns:a16="http://schemas.microsoft.com/office/drawing/2014/main" id="{C693CBC9-02C2-472B-9681-D540C19850C7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408940</xdr:colOff>
      <xdr:row>80</xdr:row>
      <xdr:rowOff>28575</xdr:rowOff>
    </xdr:to>
    <xdr:sp macro="" textlink="">
      <xdr:nvSpPr>
        <xdr:cNvPr id="5" name="Text Box 189">
          <a:extLst>
            <a:ext uri="{FF2B5EF4-FFF2-40B4-BE49-F238E27FC236}">
              <a16:creationId xmlns:a16="http://schemas.microsoft.com/office/drawing/2014/main" id="{97ADEF6E-15BE-4D7C-8451-B199825F7B19}"/>
            </a:ext>
          </a:extLst>
        </xdr:cNvPr>
        <xdr:cNvSpPr txBox="1"/>
      </xdr:nvSpPr>
      <xdr:spPr>
        <a:xfrm>
          <a:off x="772160" y="26698575"/>
          <a:ext cx="6540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6" name="Text Box 86">
          <a:extLst>
            <a:ext uri="{FF2B5EF4-FFF2-40B4-BE49-F238E27FC236}">
              <a16:creationId xmlns:a16="http://schemas.microsoft.com/office/drawing/2014/main" id="{6D1AB197-CE9E-4AC2-86AF-06AE8801E277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7" name="Text Box 272">
          <a:extLst>
            <a:ext uri="{FF2B5EF4-FFF2-40B4-BE49-F238E27FC236}">
              <a16:creationId xmlns:a16="http://schemas.microsoft.com/office/drawing/2014/main" id="{05C069C2-418C-4B53-AC13-7BA307DCEE02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408940</xdr:colOff>
      <xdr:row>80</xdr:row>
      <xdr:rowOff>28575</xdr:rowOff>
    </xdr:to>
    <xdr:sp macro="" textlink="">
      <xdr:nvSpPr>
        <xdr:cNvPr id="8" name="Text Box 189">
          <a:extLst>
            <a:ext uri="{FF2B5EF4-FFF2-40B4-BE49-F238E27FC236}">
              <a16:creationId xmlns:a16="http://schemas.microsoft.com/office/drawing/2014/main" id="{7ABA73EC-859B-46E0-93E3-357C4485AB2F}"/>
            </a:ext>
          </a:extLst>
        </xdr:cNvPr>
        <xdr:cNvSpPr txBox="1"/>
      </xdr:nvSpPr>
      <xdr:spPr>
        <a:xfrm>
          <a:off x="772160" y="26698575"/>
          <a:ext cx="6540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9" name="Text Box 86">
          <a:extLst>
            <a:ext uri="{FF2B5EF4-FFF2-40B4-BE49-F238E27FC236}">
              <a16:creationId xmlns:a16="http://schemas.microsoft.com/office/drawing/2014/main" id="{3D1C4DC9-D857-488C-975B-AA30C5FB674C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419735</xdr:colOff>
      <xdr:row>79</xdr:row>
      <xdr:rowOff>295275</xdr:rowOff>
    </xdr:to>
    <xdr:sp macro="" textlink="">
      <xdr:nvSpPr>
        <xdr:cNvPr id="10" name="Text Box 272">
          <a:extLst>
            <a:ext uri="{FF2B5EF4-FFF2-40B4-BE49-F238E27FC236}">
              <a16:creationId xmlns:a16="http://schemas.microsoft.com/office/drawing/2014/main" id="{6F1D679B-CADF-4194-A81F-3C73157812D2}"/>
            </a:ext>
          </a:extLst>
        </xdr:cNvPr>
        <xdr:cNvSpPr txBox="1"/>
      </xdr:nvSpPr>
      <xdr:spPr>
        <a:xfrm>
          <a:off x="772160" y="26698575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79</xdr:row>
      <xdr:rowOff>0</xdr:rowOff>
    </xdr:from>
    <xdr:to>
      <xdr:col>1</xdr:col>
      <xdr:colOff>408940</xdr:colOff>
      <xdr:row>80</xdr:row>
      <xdr:rowOff>28575</xdr:rowOff>
    </xdr:to>
    <xdr:sp macro="" textlink="">
      <xdr:nvSpPr>
        <xdr:cNvPr id="11" name="Text Box 189">
          <a:extLst>
            <a:ext uri="{FF2B5EF4-FFF2-40B4-BE49-F238E27FC236}">
              <a16:creationId xmlns:a16="http://schemas.microsoft.com/office/drawing/2014/main" id="{A6257240-D2EC-4DFE-819C-5716F1370EDF}"/>
            </a:ext>
          </a:extLst>
        </xdr:cNvPr>
        <xdr:cNvSpPr txBox="1"/>
      </xdr:nvSpPr>
      <xdr:spPr>
        <a:xfrm>
          <a:off x="772160" y="26698575"/>
          <a:ext cx="65405" cy="3333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65</xdr:row>
      <xdr:rowOff>0</xdr:rowOff>
    </xdr:from>
    <xdr:to>
      <xdr:col>1</xdr:col>
      <xdr:colOff>419735</xdr:colOff>
      <xdr:row>66</xdr:row>
      <xdr:rowOff>95249</xdr:rowOff>
    </xdr:to>
    <xdr:sp macro="" textlink="">
      <xdr:nvSpPr>
        <xdr:cNvPr id="12" name="Text Box 86">
          <a:extLst>
            <a:ext uri="{FF2B5EF4-FFF2-40B4-BE49-F238E27FC236}">
              <a16:creationId xmlns:a16="http://schemas.microsoft.com/office/drawing/2014/main" id="{23C4490C-2CA0-4717-A834-CEAAC8BAA904}"/>
            </a:ext>
          </a:extLst>
        </xdr:cNvPr>
        <xdr:cNvSpPr txBox="1"/>
      </xdr:nvSpPr>
      <xdr:spPr>
        <a:xfrm>
          <a:off x="772160" y="22783800"/>
          <a:ext cx="76200" cy="29527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65</xdr:row>
      <xdr:rowOff>0</xdr:rowOff>
    </xdr:from>
    <xdr:to>
      <xdr:col>1</xdr:col>
      <xdr:colOff>419735</xdr:colOff>
      <xdr:row>66</xdr:row>
      <xdr:rowOff>95249</xdr:rowOff>
    </xdr:to>
    <xdr:sp macro="" textlink="">
      <xdr:nvSpPr>
        <xdr:cNvPr id="13" name="Text Box 272">
          <a:extLst>
            <a:ext uri="{FF2B5EF4-FFF2-40B4-BE49-F238E27FC236}">
              <a16:creationId xmlns:a16="http://schemas.microsoft.com/office/drawing/2014/main" id="{067655CB-3B6A-4109-B04A-9F31FB748CCA}"/>
            </a:ext>
          </a:extLst>
        </xdr:cNvPr>
        <xdr:cNvSpPr txBox="1"/>
      </xdr:nvSpPr>
      <xdr:spPr>
        <a:xfrm>
          <a:off x="772160" y="22783800"/>
          <a:ext cx="76200" cy="295274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65</xdr:row>
      <xdr:rowOff>0</xdr:rowOff>
    </xdr:from>
    <xdr:to>
      <xdr:col>1</xdr:col>
      <xdr:colOff>408940</xdr:colOff>
      <xdr:row>66</xdr:row>
      <xdr:rowOff>132714</xdr:rowOff>
    </xdr:to>
    <xdr:sp macro="" textlink="">
      <xdr:nvSpPr>
        <xdr:cNvPr id="14" name="Text Box 189">
          <a:extLst>
            <a:ext uri="{FF2B5EF4-FFF2-40B4-BE49-F238E27FC236}">
              <a16:creationId xmlns:a16="http://schemas.microsoft.com/office/drawing/2014/main" id="{6CC43809-0073-4098-BE74-A340F06D8803}"/>
            </a:ext>
          </a:extLst>
        </xdr:cNvPr>
        <xdr:cNvSpPr txBox="1"/>
      </xdr:nvSpPr>
      <xdr:spPr>
        <a:xfrm>
          <a:off x="772160" y="22783800"/>
          <a:ext cx="65405" cy="332739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64</xdr:row>
      <xdr:rowOff>0</xdr:rowOff>
    </xdr:from>
    <xdr:to>
      <xdr:col>1</xdr:col>
      <xdr:colOff>419735</xdr:colOff>
      <xdr:row>64</xdr:row>
      <xdr:rowOff>295275</xdr:rowOff>
    </xdr:to>
    <xdr:sp macro="" textlink="">
      <xdr:nvSpPr>
        <xdr:cNvPr id="15" name="Text Box 86">
          <a:extLst>
            <a:ext uri="{FF2B5EF4-FFF2-40B4-BE49-F238E27FC236}">
              <a16:creationId xmlns:a16="http://schemas.microsoft.com/office/drawing/2014/main" id="{2C3C1901-6E89-4CF9-B916-65B1296FEE2C}"/>
            </a:ext>
          </a:extLst>
        </xdr:cNvPr>
        <xdr:cNvSpPr txBox="1"/>
      </xdr:nvSpPr>
      <xdr:spPr>
        <a:xfrm>
          <a:off x="772160" y="2247900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64</xdr:row>
      <xdr:rowOff>0</xdr:rowOff>
    </xdr:from>
    <xdr:to>
      <xdr:col>1</xdr:col>
      <xdr:colOff>419735</xdr:colOff>
      <xdr:row>64</xdr:row>
      <xdr:rowOff>295275</xdr:rowOff>
    </xdr:to>
    <xdr:sp macro="" textlink="">
      <xdr:nvSpPr>
        <xdr:cNvPr id="16" name="Text Box 272">
          <a:extLst>
            <a:ext uri="{FF2B5EF4-FFF2-40B4-BE49-F238E27FC236}">
              <a16:creationId xmlns:a16="http://schemas.microsoft.com/office/drawing/2014/main" id="{35CB2BC6-1D4F-442A-BEA5-C2CB439FDC45}"/>
            </a:ext>
          </a:extLst>
        </xdr:cNvPr>
        <xdr:cNvSpPr txBox="1"/>
      </xdr:nvSpPr>
      <xdr:spPr>
        <a:xfrm>
          <a:off x="772160" y="2247900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64</xdr:row>
      <xdr:rowOff>0</xdr:rowOff>
    </xdr:from>
    <xdr:to>
      <xdr:col>1</xdr:col>
      <xdr:colOff>408940</xdr:colOff>
      <xdr:row>65</xdr:row>
      <xdr:rowOff>29211</xdr:rowOff>
    </xdr:to>
    <xdr:sp macro="" textlink="">
      <xdr:nvSpPr>
        <xdr:cNvPr id="17" name="Text Box 189">
          <a:extLst>
            <a:ext uri="{FF2B5EF4-FFF2-40B4-BE49-F238E27FC236}">
              <a16:creationId xmlns:a16="http://schemas.microsoft.com/office/drawing/2014/main" id="{1BAC4246-726A-4E65-8656-F3B324754FE3}"/>
            </a:ext>
          </a:extLst>
        </xdr:cNvPr>
        <xdr:cNvSpPr txBox="1"/>
      </xdr:nvSpPr>
      <xdr:spPr>
        <a:xfrm>
          <a:off x="772160" y="22479000"/>
          <a:ext cx="65405" cy="334011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36</xdr:row>
      <xdr:rowOff>0</xdr:rowOff>
    </xdr:from>
    <xdr:to>
      <xdr:col>1</xdr:col>
      <xdr:colOff>419735</xdr:colOff>
      <xdr:row>36</xdr:row>
      <xdr:rowOff>94615</xdr:rowOff>
    </xdr:to>
    <xdr:sp macro="" textlink="">
      <xdr:nvSpPr>
        <xdr:cNvPr id="18" name="Text Box 86">
          <a:extLst>
            <a:ext uri="{FF2B5EF4-FFF2-40B4-BE49-F238E27FC236}">
              <a16:creationId xmlns:a16="http://schemas.microsoft.com/office/drawing/2014/main" id="{FDD7DDDE-BA03-499E-A3E4-C24B8FC74F28}"/>
            </a:ext>
          </a:extLst>
        </xdr:cNvPr>
        <xdr:cNvSpPr txBox="1"/>
      </xdr:nvSpPr>
      <xdr:spPr>
        <a:xfrm>
          <a:off x="772160" y="16421100"/>
          <a:ext cx="76200" cy="94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36</xdr:row>
      <xdr:rowOff>0</xdr:rowOff>
    </xdr:from>
    <xdr:to>
      <xdr:col>1</xdr:col>
      <xdr:colOff>419735</xdr:colOff>
      <xdr:row>36</xdr:row>
      <xdr:rowOff>94615</xdr:rowOff>
    </xdr:to>
    <xdr:sp macro="" textlink="">
      <xdr:nvSpPr>
        <xdr:cNvPr id="19" name="Text Box 272">
          <a:extLst>
            <a:ext uri="{FF2B5EF4-FFF2-40B4-BE49-F238E27FC236}">
              <a16:creationId xmlns:a16="http://schemas.microsoft.com/office/drawing/2014/main" id="{83E77843-5086-4AF3-A787-2D32032EC785}"/>
            </a:ext>
          </a:extLst>
        </xdr:cNvPr>
        <xdr:cNvSpPr txBox="1"/>
      </xdr:nvSpPr>
      <xdr:spPr>
        <a:xfrm>
          <a:off x="772160" y="16421100"/>
          <a:ext cx="76200" cy="94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36</xdr:row>
      <xdr:rowOff>0</xdr:rowOff>
    </xdr:from>
    <xdr:to>
      <xdr:col>1</xdr:col>
      <xdr:colOff>419735</xdr:colOff>
      <xdr:row>36</xdr:row>
      <xdr:rowOff>94615</xdr:rowOff>
    </xdr:to>
    <xdr:sp macro="" textlink="">
      <xdr:nvSpPr>
        <xdr:cNvPr id="20" name="Text Box 189">
          <a:extLst>
            <a:ext uri="{FF2B5EF4-FFF2-40B4-BE49-F238E27FC236}">
              <a16:creationId xmlns:a16="http://schemas.microsoft.com/office/drawing/2014/main" id="{BAF31F59-2F5A-4931-8126-E5F2BA43A854}"/>
            </a:ext>
          </a:extLst>
        </xdr:cNvPr>
        <xdr:cNvSpPr txBox="1"/>
      </xdr:nvSpPr>
      <xdr:spPr>
        <a:xfrm>
          <a:off x="772160" y="16421100"/>
          <a:ext cx="76200" cy="946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38</xdr:row>
      <xdr:rowOff>0</xdr:rowOff>
    </xdr:from>
    <xdr:to>
      <xdr:col>1</xdr:col>
      <xdr:colOff>419735</xdr:colOff>
      <xdr:row>38</xdr:row>
      <xdr:rowOff>114300</xdr:rowOff>
    </xdr:to>
    <xdr:sp macro="" textlink="">
      <xdr:nvSpPr>
        <xdr:cNvPr id="21" name="Text Box 86">
          <a:extLst>
            <a:ext uri="{FF2B5EF4-FFF2-40B4-BE49-F238E27FC236}">
              <a16:creationId xmlns:a16="http://schemas.microsoft.com/office/drawing/2014/main" id="{EA9B1D75-AC37-4011-B362-8451F4E3A20F}"/>
            </a:ext>
          </a:extLst>
        </xdr:cNvPr>
        <xdr:cNvSpPr txBox="1"/>
      </xdr:nvSpPr>
      <xdr:spPr>
        <a:xfrm>
          <a:off x="772160" y="17145000"/>
          <a:ext cx="7620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38</xdr:row>
      <xdr:rowOff>0</xdr:rowOff>
    </xdr:from>
    <xdr:to>
      <xdr:col>1</xdr:col>
      <xdr:colOff>419735</xdr:colOff>
      <xdr:row>38</xdr:row>
      <xdr:rowOff>114300</xdr:rowOff>
    </xdr:to>
    <xdr:sp macro="" textlink="">
      <xdr:nvSpPr>
        <xdr:cNvPr id="22" name="Text Box 272">
          <a:extLst>
            <a:ext uri="{FF2B5EF4-FFF2-40B4-BE49-F238E27FC236}">
              <a16:creationId xmlns:a16="http://schemas.microsoft.com/office/drawing/2014/main" id="{BE088DFA-77C7-4605-8B1B-F441B3CB900D}"/>
            </a:ext>
          </a:extLst>
        </xdr:cNvPr>
        <xdr:cNvSpPr txBox="1"/>
      </xdr:nvSpPr>
      <xdr:spPr>
        <a:xfrm>
          <a:off x="772160" y="17145000"/>
          <a:ext cx="76200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38</xdr:row>
      <xdr:rowOff>0</xdr:rowOff>
    </xdr:from>
    <xdr:to>
      <xdr:col>1</xdr:col>
      <xdr:colOff>411480</xdr:colOff>
      <xdr:row>38</xdr:row>
      <xdr:rowOff>114300</xdr:rowOff>
    </xdr:to>
    <xdr:sp macro="" textlink="">
      <xdr:nvSpPr>
        <xdr:cNvPr id="23" name="Text Box 189">
          <a:extLst>
            <a:ext uri="{FF2B5EF4-FFF2-40B4-BE49-F238E27FC236}">
              <a16:creationId xmlns:a16="http://schemas.microsoft.com/office/drawing/2014/main" id="{5B6CA395-306B-4D38-8907-9FF96C948529}"/>
            </a:ext>
          </a:extLst>
        </xdr:cNvPr>
        <xdr:cNvSpPr txBox="1"/>
      </xdr:nvSpPr>
      <xdr:spPr>
        <a:xfrm>
          <a:off x="772160" y="17145000"/>
          <a:ext cx="67945" cy="1143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37</xdr:row>
      <xdr:rowOff>0</xdr:rowOff>
    </xdr:from>
    <xdr:to>
      <xdr:col>1</xdr:col>
      <xdr:colOff>419735</xdr:colOff>
      <xdr:row>37</xdr:row>
      <xdr:rowOff>295275</xdr:rowOff>
    </xdr:to>
    <xdr:sp macro="" textlink="">
      <xdr:nvSpPr>
        <xdr:cNvPr id="24" name="Text Box 86">
          <a:extLst>
            <a:ext uri="{FF2B5EF4-FFF2-40B4-BE49-F238E27FC236}">
              <a16:creationId xmlns:a16="http://schemas.microsoft.com/office/drawing/2014/main" id="{B03EF8BC-2B58-4ACA-8FF9-03613BFEE121}"/>
            </a:ext>
          </a:extLst>
        </xdr:cNvPr>
        <xdr:cNvSpPr txBox="1"/>
      </xdr:nvSpPr>
      <xdr:spPr>
        <a:xfrm>
          <a:off x="772160" y="1678305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37</xdr:row>
      <xdr:rowOff>0</xdr:rowOff>
    </xdr:from>
    <xdr:to>
      <xdr:col>1</xdr:col>
      <xdr:colOff>419735</xdr:colOff>
      <xdr:row>37</xdr:row>
      <xdr:rowOff>295275</xdr:rowOff>
    </xdr:to>
    <xdr:sp macro="" textlink="">
      <xdr:nvSpPr>
        <xdr:cNvPr id="25" name="Text Box 272">
          <a:extLst>
            <a:ext uri="{FF2B5EF4-FFF2-40B4-BE49-F238E27FC236}">
              <a16:creationId xmlns:a16="http://schemas.microsoft.com/office/drawing/2014/main" id="{6F771BAB-2F4F-4B36-8FF3-AD99964594D2}"/>
            </a:ext>
          </a:extLst>
        </xdr:cNvPr>
        <xdr:cNvSpPr txBox="1"/>
      </xdr:nvSpPr>
      <xdr:spPr>
        <a:xfrm>
          <a:off x="772160" y="1678305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37</xdr:row>
      <xdr:rowOff>0</xdr:rowOff>
    </xdr:from>
    <xdr:to>
      <xdr:col>1</xdr:col>
      <xdr:colOff>411480</xdr:colOff>
      <xdr:row>37</xdr:row>
      <xdr:rowOff>323850</xdr:rowOff>
    </xdr:to>
    <xdr:sp macro="" textlink="">
      <xdr:nvSpPr>
        <xdr:cNvPr id="26" name="Text Box 189">
          <a:extLst>
            <a:ext uri="{FF2B5EF4-FFF2-40B4-BE49-F238E27FC236}">
              <a16:creationId xmlns:a16="http://schemas.microsoft.com/office/drawing/2014/main" id="{E4DC71C9-AF57-4BC2-B476-853203F66263}"/>
            </a:ext>
          </a:extLst>
        </xdr:cNvPr>
        <xdr:cNvSpPr txBox="1"/>
      </xdr:nvSpPr>
      <xdr:spPr>
        <a:xfrm>
          <a:off x="772160" y="16783050"/>
          <a:ext cx="67945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35</xdr:row>
      <xdr:rowOff>0</xdr:rowOff>
    </xdr:from>
    <xdr:to>
      <xdr:col>1</xdr:col>
      <xdr:colOff>419735</xdr:colOff>
      <xdr:row>35</xdr:row>
      <xdr:rowOff>295275</xdr:rowOff>
    </xdr:to>
    <xdr:sp macro="" textlink="">
      <xdr:nvSpPr>
        <xdr:cNvPr id="27" name="Text Box 86">
          <a:extLst>
            <a:ext uri="{FF2B5EF4-FFF2-40B4-BE49-F238E27FC236}">
              <a16:creationId xmlns:a16="http://schemas.microsoft.com/office/drawing/2014/main" id="{126227EE-B771-4A5E-A24F-AC60419A6614}"/>
            </a:ext>
          </a:extLst>
        </xdr:cNvPr>
        <xdr:cNvSpPr txBox="1"/>
      </xdr:nvSpPr>
      <xdr:spPr>
        <a:xfrm>
          <a:off x="772160" y="1605915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35</xdr:row>
      <xdr:rowOff>0</xdr:rowOff>
    </xdr:from>
    <xdr:to>
      <xdr:col>1</xdr:col>
      <xdr:colOff>419735</xdr:colOff>
      <xdr:row>35</xdr:row>
      <xdr:rowOff>295275</xdr:rowOff>
    </xdr:to>
    <xdr:sp macro="" textlink="">
      <xdr:nvSpPr>
        <xdr:cNvPr id="28" name="Text Box 272">
          <a:extLst>
            <a:ext uri="{FF2B5EF4-FFF2-40B4-BE49-F238E27FC236}">
              <a16:creationId xmlns:a16="http://schemas.microsoft.com/office/drawing/2014/main" id="{31F1D18E-14A9-4588-9E4C-244A5FCC739C}"/>
            </a:ext>
          </a:extLst>
        </xdr:cNvPr>
        <xdr:cNvSpPr txBox="1"/>
      </xdr:nvSpPr>
      <xdr:spPr>
        <a:xfrm>
          <a:off x="772160" y="16059150"/>
          <a:ext cx="76200" cy="2952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35</xdr:row>
      <xdr:rowOff>0</xdr:rowOff>
    </xdr:from>
    <xdr:to>
      <xdr:col>1</xdr:col>
      <xdr:colOff>419735</xdr:colOff>
      <xdr:row>35</xdr:row>
      <xdr:rowOff>323850</xdr:rowOff>
    </xdr:to>
    <xdr:sp macro="" textlink="">
      <xdr:nvSpPr>
        <xdr:cNvPr id="29" name="Text Box 189">
          <a:extLst>
            <a:ext uri="{FF2B5EF4-FFF2-40B4-BE49-F238E27FC236}">
              <a16:creationId xmlns:a16="http://schemas.microsoft.com/office/drawing/2014/main" id="{D59B8EE0-8153-4B40-A8DE-440EE31E5271}"/>
            </a:ext>
          </a:extLst>
        </xdr:cNvPr>
        <xdr:cNvSpPr txBox="1"/>
      </xdr:nvSpPr>
      <xdr:spPr>
        <a:xfrm>
          <a:off x="772160" y="16059150"/>
          <a:ext cx="76200" cy="32385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695325</xdr:colOff>
      <xdr:row>28</xdr:row>
      <xdr:rowOff>0</xdr:rowOff>
    </xdr:from>
    <xdr:to>
      <xdr:col>2</xdr:col>
      <xdr:colOff>542925</xdr:colOff>
      <xdr:row>28</xdr:row>
      <xdr:rowOff>0</xdr:rowOff>
    </xdr:to>
    <xdr:sp macro="" textlink="">
      <xdr:nvSpPr>
        <xdr:cNvPr id="30" name="Rectangle 5909">
          <a:extLst>
            <a:ext uri="{FF2B5EF4-FFF2-40B4-BE49-F238E27FC236}">
              <a16:creationId xmlns:a16="http://schemas.microsoft.com/office/drawing/2014/main" id="{B480C2B6-CE7B-4823-B7A2-EC44623DA144}"/>
            </a:ext>
          </a:extLst>
        </xdr:cNvPr>
        <xdr:cNvSpPr>
          <a:spLocks noChangeArrowheads="1"/>
        </xdr:cNvSpPr>
      </xdr:nvSpPr>
      <xdr:spPr>
        <a:xfrm>
          <a:off x="1123950" y="13525500"/>
          <a:ext cx="2733675" cy="0"/>
        </a:xfrm>
        <a:prstGeom prst="rect">
          <a:avLst/>
        </a:prstGeom>
        <a:solidFill>
          <a:srgbClr val="FFFFFF"/>
        </a:solidFill>
        <a:ln>
          <a:noFill/>
        </a:ln>
        <a:effectLst/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...............................................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 (นายจตุรงค์  ฉลาดแพทย์)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1</xdr:col>
      <xdr:colOff>628650</xdr:colOff>
      <xdr:row>28</xdr:row>
      <xdr:rowOff>0</xdr:rowOff>
    </xdr:from>
    <xdr:to>
      <xdr:col>2</xdr:col>
      <xdr:colOff>533400</xdr:colOff>
      <xdr:row>28</xdr:row>
      <xdr:rowOff>0</xdr:rowOff>
    </xdr:to>
    <xdr:sp macro="" textlink="">
      <xdr:nvSpPr>
        <xdr:cNvPr id="31" name="Rectangle 5910">
          <a:extLst>
            <a:ext uri="{FF2B5EF4-FFF2-40B4-BE49-F238E27FC236}">
              <a16:creationId xmlns:a16="http://schemas.microsoft.com/office/drawing/2014/main" id="{6A8E998F-BAEA-4E17-846B-D86E4A328390}"/>
            </a:ext>
          </a:extLst>
        </xdr:cNvPr>
        <xdr:cNvSpPr>
          <a:spLocks noChangeArrowheads="1"/>
        </xdr:cNvSpPr>
      </xdr:nvSpPr>
      <xdr:spPr>
        <a:xfrm>
          <a:off x="1057275" y="13525500"/>
          <a:ext cx="2790825" cy="0"/>
        </a:xfrm>
        <a:prstGeom prst="rect">
          <a:avLst/>
        </a:prstGeom>
        <a:solidFill>
          <a:srgbClr val="FFFFFF"/>
        </a:solidFill>
        <a:ln>
          <a:noFill/>
        </a:ln>
        <a:effectLst/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...............................................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(นายลอยหล้า  ชิตเดชะ)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1</xdr:col>
      <xdr:colOff>895350</xdr:colOff>
      <xdr:row>28</xdr:row>
      <xdr:rowOff>0</xdr:rowOff>
    </xdr:from>
    <xdr:to>
      <xdr:col>2</xdr:col>
      <xdr:colOff>361950</xdr:colOff>
      <xdr:row>28</xdr:row>
      <xdr:rowOff>0</xdr:rowOff>
    </xdr:to>
    <xdr:sp macro="" textlink="">
      <xdr:nvSpPr>
        <xdr:cNvPr id="32" name="Rectangle 5911">
          <a:extLst>
            <a:ext uri="{FF2B5EF4-FFF2-40B4-BE49-F238E27FC236}">
              <a16:creationId xmlns:a16="http://schemas.microsoft.com/office/drawing/2014/main" id="{29838C8C-73FF-4022-BA5A-C7185A03C09B}"/>
            </a:ext>
          </a:extLst>
        </xdr:cNvPr>
        <xdr:cNvSpPr>
          <a:spLocks noChangeArrowheads="1"/>
        </xdr:cNvSpPr>
      </xdr:nvSpPr>
      <xdr:spPr>
        <a:xfrm>
          <a:off x="1323975" y="13525500"/>
          <a:ext cx="23526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(นายจตุรงค์  ฉลาดแพทย์)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2</xdr:col>
      <xdr:colOff>609600</xdr:colOff>
      <xdr:row>28</xdr:row>
      <xdr:rowOff>0</xdr:rowOff>
    </xdr:from>
    <xdr:to>
      <xdr:col>4</xdr:col>
      <xdr:colOff>0</xdr:colOff>
      <xdr:row>28</xdr:row>
      <xdr:rowOff>0</xdr:rowOff>
    </xdr:to>
    <xdr:sp macro="" textlink="">
      <xdr:nvSpPr>
        <xdr:cNvPr id="33" name="Rectangle 5912">
          <a:extLst>
            <a:ext uri="{FF2B5EF4-FFF2-40B4-BE49-F238E27FC236}">
              <a16:creationId xmlns:a16="http://schemas.microsoft.com/office/drawing/2014/main" id="{7B117D8A-6054-434B-9386-7DF43B9C415A}"/>
            </a:ext>
          </a:extLst>
        </xdr:cNvPr>
        <xdr:cNvSpPr>
          <a:spLocks noChangeArrowheads="1"/>
        </xdr:cNvSpPr>
      </xdr:nvSpPr>
      <xdr:spPr>
        <a:xfrm>
          <a:off x="3924300" y="13525500"/>
          <a:ext cx="12668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(นายสุทธิพงษ์  ลิ้มกิตติอาภา)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1</xdr:col>
      <xdr:colOff>1181100</xdr:colOff>
      <xdr:row>28</xdr:row>
      <xdr:rowOff>0</xdr:rowOff>
    </xdr:from>
    <xdr:to>
      <xdr:col>2</xdr:col>
      <xdr:colOff>19050</xdr:colOff>
      <xdr:row>28</xdr:row>
      <xdr:rowOff>0</xdr:rowOff>
    </xdr:to>
    <xdr:sp macro="" textlink="">
      <xdr:nvSpPr>
        <xdr:cNvPr id="34" name="Rectangle 5913">
          <a:extLst>
            <a:ext uri="{FF2B5EF4-FFF2-40B4-BE49-F238E27FC236}">
              <a16:creationId xmlns:a16="http://schemas.microsoft.com/office/drawing/2014/main" id="{CFD28EB0-C7EA-484C-B882-6541E43B0624}"/>
            </a:ext>
          </a:extLst>
        </xdr:cNvPr>
        <xdr:cNvSpPr>
          <a:spLocks noChangeArrowheads="1"/>
        </xdr:cNvSpPr>
      </xdr:nvSpPr>
      <xdr:spPr>
        <a:xfrm>
          <a:off x="1609725" y="13525500"/>
          <a:ext cx="17240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(นายสันติ  มะยุรา)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2</xdr:col>
      <xdr:colOff>581025</xdr:colOff>
      <xdr:row>28</xdr:row>
      <xdr:rowOff>0</xdr:rowOff>
    </xdr:from>
    <xdr:to>
      <xdr:col>4</xdr:col>
      <xdr:colOff>0</xdr:colOff>
      <xdr:row>28</xdr:row>
      <xdr:rowOff>0</xdr:rowOff>
    </xdr:to>
    <xdr:sp macro="" textlink="">
      <xdr:nvSpPr>
        <xdr:cNvPr id="35" name="Rectangle 5914">
          <a:extLst>
            <a:ext uri="{FF2B5EF4-FFF2-40B4-BE49-F238E27FC236}">
              <a16:creationId xmlns:a16="http://schemas.microsoft.com/office/drawing/2014/main" id="{4929D3A8-CF98-46C1-AF72-AF1448F7F261}"/>
            </a:ext>
          </a:extLst>
        </xdr:cNvPr>
        <xdr:cNvSpPr>
          <a:spLocks noChangeArrowheads="1"/>
        </xdr:cNvSpPr>
      </xdr:nvSpPr>
      <xdr:spPr>
        <a:xfrm>
          <a:off x="3895725" y="13525500"/>
          <a:ext cx="129540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(นายนิคม  สมบัติ)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 editAs="oneCell">
    <xdr:from>
      <xdr:col>1</xdr:col>
      <xdr:colOff>343535</xdr:colOff>
      <xdr:row>26</xdr:row>
      <xdr:rowOff>94615</xdr:rowOff>
    </xdr:from>
    <xdr:to>
      <xdr:col>1</xdr:col>
      <xdr:colOff>411480</xdr:colOff>
      <xdr:row>26</xdr:row>
      <xdr:rowOff>323850</xdr:rowOff>
    </xdr:to>
    <xdr:sp macro="" textlink="">
      <xdr:nvSpPr>
        <xdr:cNvPr id="36" name="Text Box 189">
          <a:extLst>
            <a:ext uri="{FF2B5EF4-FFF2-40B4-BE49-F238E27FC236}">
              <a16:creationId xmlns:a16="http://schemas.microsoft.com/office/drawing/2014/main" id="{EFCC209C-9B99-4898-9338-94B77372FCA6}"/>
            </a:ext>
          </a:extLst>
        </xdr:cNvPr>
        <xdr:cNvSpPr txBox="1"/>
      </xdr:nvSpPr>
      <xdr:spPr>
        <a:xfrm>
          <a:off x="772160" y="12896215"/>
          <a:ext cx="67945" cy="22923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343535</xdr:colOff>
      <xdr:row>28</xdr:row>
      <xdr:rowOff>94615</xdr:rowOff>
    </xdr:from>
    <xdr:to>
      <xdr:col>1</xdr:col>
      <xdr:colOff>411480</xdr:colOff>
      <xdr:row>28</xdr:row>
      <xdr:rowOff>257175</xdr:rowOff>
    </xdr:to>
    <xdr:sp macro="" textlink="">
      <xdr:nvSpPr>
        <xdr:cNvPr id="37" name="Text Box 189">
          <a:extLst>
            <a:ext uri="{FF2B5EF4-FFF2-40B4-BE49-F238E27FC236}">
              <a16:creationId xmlns:a16="http://schemas.microsoft.com/office/drawing/2014/main" id="{F9FF8A81-253E-4809-8168-20F2DF4EC6FD}"/>
            </a:ext>
          </a:extLst>
        </xdr:cNvPr>
        <xdr:cNvSpPr txBox="1"/>
      </xdr:nvSpPr>
      <xdr:spPr>
        <a:xfrm>
          <a:off x="772160" y="13620115"/>
          <a:ext cx="67945" cy="162560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1</xdr:col>
      <xdr:colOff>895350</xdr:colOff>
      <xdr:row>29</xdr:row>
      <xdr:rowOff>0</xdr:rowOff>
    </xdr:from>
    <xdr:to>
      <xdr:col>2</xdr:col>
      <xdr:colOff>361950</xdr:colOff>
      <xdr:row>29</xdr:row>
      <xdr:rowOff>0</xdr:rowOff>
    </xdr:to>
    <xdr:sp macro="" textlink="">
      <xdr:nvSpPr>
        <xdr:cNvPr id="38" name="Rectangle 5911">
          <a:extLst>
            <a:ext uri="{FF2B5EF4-FFF2-40B4-BE49-F238E27FC236}">
              <a16:creationId xmlns:a16="http://schemas.microsoft.com/office/drawing/2014/main" id="{62988192-757C-4F00-B471-09FE1088845B}"/>
            </a:ext>
          </a:extLst>
        </xdr:cNvPr>
        <xdr:cNvSpPr>
          <a:spLocks noChangeArrowheads="1"/>
        </xdr:cNvSpPr>
      </xdr:nvSpPr>
      <xdr:spPr>
        <a:xfrm>
          <a:off x="1323975" y="13887450"/>
          <a:ext cx="235267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(นายจตุรงค์  ฉลาดแพทย์)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2</xdr:col>
      <xdr:colOff>609600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39" name="Rectangle 5912">
          <a:extLst>
            <a:ext uri="{FF2B5EF4-FFF2-40B4-BE49-F238E27FC236}">
              <a16:creationId xmlns:a16="http://schemas.microsoft.com/office/drawing/2014/main" id="{FFBF7B08-D842-4775-A00F-0726048DE3E1}"/>
            </a:ext>
          </a:extLst>
        </xdr:cNvPr>
        <xdr:cNvSpPr>
          <a:spLocks noChangeArrowheads="1"/>
        </xdr:cNvSpPr>
      </xdr:nvSpPr>
      <xdr:spPr>
        <a:xfrm>
          <a:off x="3924300" y="13887450"/>
          <a:ext cx="1266825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(นายสุทธิพงษ์  ลิ้มกิตติอาภา)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2</xdr:col>
      <xdr:colOff>581025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40" name="Rectangle 5914">
          <a:extLst>
            <a:ext uri="{FF2B5EF4-FFF2-40B4-BE49-F238E27FC236}">
              <a16:creationId xmlns:a16="http://schemas.microsoft.com/office/drawing/2014/main" id="{B4FC492D-1EC3-400E-891A-BEAD7A98BECD}"/>
            </a:ext>
          </a:extLst>
        </xdr:cNvPr>
        <xdr:cNvSpPr>
          <a:spLocks noChangeArrowheads="1"/>
        </xdr:cNvSpPr>
      </xdr:nvSpPr>
      <xdr:spPr>
        <a:xfrm>
          <a:off x="3895725" y="13887450"/>
          <a:ext cx="1295400" cy="0"/>
        </a:xfrm>
        <a:prstGeom prst="rect">
          <a:avLst/>
        </a:prstGeom>
        <a:solidFill>
          <a:srgbClr val="FFFFFF"/>
        </a:solidFill>
        <a:ln>
          <a:noFill/>
        </a:ln>
      </xdr:spPr>
      <xdr:txBody>
        <a:bodyPr vertOverflow="clip" wrap="square" lIns="36576" tIns="59436" rIns="36576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...................................  </a:t>
          </a:r>
        </a:p>
        <a:p>
          <a:pPr algn="ctr" rtl="0">
            <a:defRPr sz="1000"/>
          </a:pPr>
          <a:r>
            <a:rPr lang="th-TH" sz="1400" b="0" i="0" u="none" strike="noStrike" baseline="0">
              <a:solidFill>
                <a:srgbClr val="000000"/>
              </a:solidFill>
              <a:latin typeface="Angsana New" panose="02020603050405020304"/>
              <a:cs typeface="Angsana New" panose="02020603050405020304"/>
            </a:rPr>
            <a:t>(นายนิคม  สมบัติ)</a:t>
          </a:r>
          <a:endParaRPr lang="th-TH" altLang="en-US" sz="1400" b="0" i="0" u="none" strike="noStrike" baseline="0">
            <a:solidFill>
              <a:srgbClr val="000000"/>
            </a:solidFill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 editAs="oneCell">
    <xdr:from>
      <xdr:col>1</xdr:col>
      <xdr:colOff>343535</xdr:colOff>
      <xdr:row>28</xdr:row>
      <xdr:rowOff>94615</xdr:rowOff>
    </xdr:from>
    <xdr:to>
      <xdr:col>1</xdr:col>
      <xdr:colOff>411480</xdr:colOff>
      <xdr:row>28</xdr:row>
      <xdr:rowOff>275590</xdr:rowOff>
    </xdr:to>
    <xdr:sp macro="" textlink="">
      <xdr:nvSpPr>
        <xdr:cNvPr id="41" name="Text Box 189">
          <a:extLst>
            <a:ext uri="{FF2B5EF4-FFF2-40B4-BE49-F238E27FC236}">
              <a16:creationId xmlns:a16="http://schemas.microsoft.com/office/drawing/2014/main" id="{30638492-3C61-4B1A-B6CC-0E4EB6407D65}"/>
            </a:ext>
          </a:extLst>
        </xdr:cNvPr>
        <xdr:cNvSpPr txBox="1"/>
      </xdr:nvSpPr>
      <xdr:spPr>
        <a:xfrm>
          <a:off x="772160" y="13620115"/>
          <a:ext cx="67945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1513205</xdr:colOff>
      <xdr:row>19</xdr:row>
      <xdr:rowOff>0</xdr:rowOff>
    </xdr:from>
    <xdr:to>
      <xdr:col>1</xdr:col>
      <xdr:colOff>1524635</xdr:colOff>
      <xdr:row>19</xdr:row>
      <xdr:rowOff>180975</xdr:rowOff>
    </xdr:to>
    <xdr:sp macro="" textlink="">
      <xdr:nvSpPr>
        <xdr:cNvPr id="42" name="Text Box 93">
          <a:extLst>
            <a:ext uri="{FF2B5EF4-FFF2-40B4-BE49-F238E27FC236}">
              <a16:creationId xmlns:a16="http://schemas.microsoft.com/office/drawing/2014/main" id="{4F21A023-BFC5-48ED-966A-8CA3EF2F2456}"/>
            </a:ext>
          </a:extLst>
        </xdr:cNvPr>
        <xdr:cNvSpPr txBox="1"/>
      </xdr:nvSpPr>
      <xdr:spPr>
        <a:xfrm>
          <a:off x="1941830" y="6353175"/>
          <a:ext cx="11430" cy="180975"/>
        </a:xfrm>
        <a:prstGeom prst="rect">
          <a:avLst/>
        </a:prstGeom>
        <a:noFill/>
        <a:ln w="9525">
          <a:noFill/>
        </a:ln>
      </xdr:spPr>
    </xdr:sp>
    <xdr:clientData/>
  </xdr:twoCellAnchor>
  <xdr:twoCellAnchor>
    <xdr:from>
      <xdr:col>0</xdr:col>
      <xdr:colOff>317500</xdr:colOff>
      <xdr:row>21</xdr:row>
      <xdr:rowOff>0</xdr:rowOff>
    </xdr:from>
    <xdr:to>
      <xdr:col>2</xdr:col>
      <xdr:colOff>190347</xdr:colOff>
      <xdr:row>21</xdr:row>
      <xdr:rowOff>12708</xdr:rowOff>
    </xdr:to>
    <xdr:sp macro="" textlink="">
      <xdr:nvSpPr>
        <xdr:cNvPr id="48" name="Rectangle 19920">
          <a:extLst>
            <a:ext uri="{FF2B5EF4-FFF2-40B4-BE49-F238E27FC236}">
              <a16:creationId xmlns:a16="http://schemas.microsoft.com/office/drawing/2014/main" id="{C3EB7431-EBFB-45B9-B31A-5F5F3140BD5E}"/>
            </a:ext>
          </a:extLst>
        </xdr:cNvPr>
        <xdr:cNvSpPr>
          <a:spLocks noChangeArrowheads="1"/>
        </xdr:cNvSpPr>
      </xdr:nvSpPr>
      <xdr:spPr>
        <a:xfrm>
          <a:off x="317500" y="9740694"/>
          <a:ext cx="3187547" cy="1606764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txBody>
        <a:bodyPr vertOverflow="clip" wrap="square" lIns="27432" tIns="50292" rIns="27432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</a:rPr>
            <a:t>  …………………………..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</a:rPr>
            <a:t>(นายณัฐวุฒิ  เนียมตะเคียน)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th-TH" sz="16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  <a:sym typeface="+mn-ea"/>
            </a:rPr>
            <a:t>วิศวกรไฟฟ้าปฏิบัติการ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th-TH" sz="1600" b="0" i="0" baseline="0">
              <a:effectLst/>
              <a:latin typeface="Angsana New" panose="02020603050405020304" pitchFamily="18" charset="-34"/>
              <a:ea typeface="+mn-ea"/>
              <a:cs typeface="Angsana New" panose="02020603050405020304" pitchFamily="18" charset="-34"/>
            </a:rPr>
            <a:t>กองออกแบบและก่อสร้าง สำนักปลัดกระทรวงยุติธรรม</a:t>
          </a:r>
          <a:endParaRPr lang="en-US" sz="1600">
            <a:effectLst/>
            <a:latin typeface="Angsana New" panose="02020603050405020304" pitchFamily="18" charset="-34"/>
            <a:cs typeface="Angsana New" panose="02020603050405020304" pitchFamily="18" charset="-34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endParaRPr kumimoji="0" lang="th-TH" altLang="en-US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ngsana New" panose="02020603050405020304"/>
            <a:ea typeface="+mn-ea"/>
            <a:cs typeface="Angsana New" panose="02020603050405020304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endParaRPr kumimoji="0" lang="th-TH" altLang="en-US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ngsana New" panose="02020603050405020304"/>
            <a:cs typeface="Angsana New" panose="02020603050405020304"/>
          </a:endParaRPr>
        </a:p>
      </xdr:txBody>
    </xdr:sp>
    <xdr:clientData/>
  </xdr:twoCellAnchor>
  <xdr:twoCellAnchor>
    <xdr:from>
      <xdr:col>2</xdr:col>
      <xdr:colOff>198778</xdr:colOff>
      <xdr:row>21</xdr:row>
      <xdr:rowOff>0</xdr:rowOff>
    </xdr:from>
    <xdr:to>
      <xdr:col>5</xdr:col>
      <xdr:colOff>347370</xdr:colOff>
      <xdr:row>21</xdr:row>
      <xdr:rowOff>16725</xdr:rowOff>
    </xdr:to>
    <xdr:sp macro="" textlink="">
      <xdr:nvSpPr>
        <xdr:cNvPr id="49" name="Rectangle 19920">
          <a:extLst>
            <a:ext uri="{FF2B5EF4-FFF2-40B4-BE49-F238E27FC236}">
              <a16:creationId xmlns:a16="http://schemas.microsoft.com/office/drawing/2014/main" id="{32654A51-EE49-4CE8-8051-D5742FD62371}"/>
            </a:ext>
          </a:extLst>
        </xdr:cNvPr>
        <xdr:cNvSpPr>
          <a:spLocks noChangeArrowheads="1"/>
        </xdr:cNvSpPr>
      </xdr:nvSpPr>
      <xdr:spPr>
        <a:xfrm>
          <a:off x="3513478" y="9748793"/>
          <a:ext cx="3206117" cy="1602682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</xdr:spPr>
      <xdr:txBody>
        <a:bodyPr vertOverflow="clip" wrap="square" lIns="27432" tIns="50292" rIns="27432" bIns="0" anchor="t" upright="1"/>
        <a:lstStyle>
          <a:defPPr>
            <a:defRPr lang="th-TH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</a:rPr>
            <a:t>  ………………………….. 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kumimoji="0" lang="th-TH" sz="1600" b="0" i="0" u="none" strike="noStrike" kern="0" cap="none" spc="0" normalizeH="0" baseline="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</a:rPr>
            <a:t>(นายธวัช หัวนอน)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th-TH" sz="1600" noProof="0">
              <a:ln>
                <a:noFill/>
              </a:ln>
              <a:solidFill>
                <a:srgbClr val="000000"/>
              </a:solidFill>
              <a:effectLst/>
              <a:uLnTx/>
              <a:uFillTx/>
              <a:latin typeface="Angsana New" panose="02020603050405020304" pitchFamily="18" charset="-34"/>
              <a:cs typeface="Angsana New" panose="02020603050405020304" pitchFamily="18" charset="-34"/>
              <a:sym typeface="+mn-ea"/>
            </a:rPr>
            <a:t>นายช่างเขียนแบบปฏิบัติงาน</a:t>
          </a: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r>
            <a:rPr lang="th-TH" sz="1600" b="0" i="0" baseline="0">
              <a:effectLst/>
              <a:latin typeface="Angsana New" panose="02020603050405020304" pitchFamily="18" charset="-34"/>
              <a:ea typeface="+mn-ea"/>
              <a:cs typeface="Angsana New" panose="02020603050405020304" pitchFamily="18" charset="-34"/>
            </a:rPr>
            <a:t>กองออกแบบและก่อสร้าง สำนักปลัดกระทรวงยุติธรรม</a:t>
          </a:r>
          <a:endParaRPr lang="en-US" sz="1600">
            <a:effectLst/>
            <a:latin typeface="Angsana New" panose="02020603050405020304" pitchFamily="18" charset="-34"/>
            <a:cs typeface="Angsana New" panose="02020603050405020304" pitchFamily="18" charset="-34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endParaRPr kumimoji="0" lang="th-TH" altLang="en-US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ngsana New" panose="02020603050405020304"/>
            <a:ea typeface="+mn-ea"/>
            <a:cs typeface="Angsana New" panose="02020603050405020304"/>
          </a:endParaRPr>
        </a:p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defRPr sz="1000"/>
          </a:pPr>
          <a:endParaRPr kumimoji="0" lang="th-TH" altLang="en-US" sz="1600" b="0" i="0" u="none" strike="noStrike" kern="0" cap="none" spc="0" normalizeH="0" baseline="0" noProof="0">
            <a:ln>
              <a:noFill/>
            </a:ln>
            <a:solidFill>
              <a:srgbClr val="000000"/>
            </a:solidFill>
            <a:effectLst/>
            <a:uLnTx/>
            <a:uFillTx/>
            <a:latin typeface="Angsana New" panose="02020603050405020304"/>
            <a:cs typeface="Angsana New" panose="02020603050405020304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2E150DFC-B067-42F6-A699-DBD1F4AF59C9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3" name="Text Box 2">
          <a:extLst>
            <a:ext uri="{FF2B5EF4-FFF2-40B4-BE49-F238E27FC236}">
              <a16:creationId xmlns:a16="http://schemas.microsoft.com/office/drawing/2014/main" id="{612FA734-F113-4768-ABBD-695B2CAA2644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4" name="Text Box 3">
          <a:extLst>
            <a:ext uri="{FF2B5EF4-FFF2-40B4-BE49-F238E27FC236}">
              <a16:creationId xmlns:a16="http://schemas.microsoft.com/office/drawing/2014/main" id="{DB575FA6-508B-48BD-B08D-855FE4F26B19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D3376B16-A539-47BD-AC3E-B452491E1575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" name="Text Box 2">
          <a:extLst>
            <a:ext uri="{FF2B5EF4-FFF2-40B4-BE49-F238E27FC236}">
              <a16:creationId xmlns:a16="http://schemas.microsoft.com/office/drawing/2014/main" id="{7D6B087F-D891-41D8-8C1D-D4162CF04345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7" name="Text Box 3">
          <a:extLst>
            <a:ext uri="{FF2B5EF4-FFF2-40B4-BE49-F238E27FC236}">
              <a16:creationId xmlns:a16="http://schemas.microsoft.com/office/drawing/2014/main" id="{A2F3662C-826F-408E-B576-F938404BB174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5660CE92-4648-4E97-84C7-B1210A89690F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9" name="Text Box 2">
          <a:extLst>
            <a:ext uri="{FF2B5EF4-FFF2-40B4-BE49-F238E27FC236}">
              <a16:creationId xmlns:a16="http://schemas.microsoft.com/office/drawing/2014/main" id="{C017F0DF-26DF-4E94-8A93-0C95A23BA84D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0" name="Text Box 3">
          <a:extLst>
            <a:ext uri="{FF2B5EF4-FFF2-40B4-BE49-F238E27FC236}">
              <a16:creationId xmlns:a16="http://schemas.microsoft.com/office/drawing/2014/main" id="{04B580E9-8C76-4975-A239-2CBA2A80B1DD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1" name="Text Box 1">
          <a:extLst>
            <a:ext uri="{FF2B5EF4-FFF2-40B4-BE49-F238E27FC236}">
              <a16:creationId xmlns:a16="http://schemas.microsoft.com/office/drawing/2014/main" id="{AC3E9A9D-7EB5-49D2-B618-0FD46DB29101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2" name="Text Box 2">
          <a:extLst>
            <a:ext uri="{FF2B5EF4-FFF2-40B4-BE49-F238E27FC236}">
              <a16:creationId xmlns:a16="http://schemas.microsoft.com/office/drawing/2014/main" id="{01EC9680-F534-4D27-92D6-89DE443EDAEA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3" name="Text Box 3">
          <a:extLst>
            <a:ext uri="{FF2B5EF4-FFF2-40B4-BE49-F238E27FC236}">
              <a16:creationId xmlns:a16="http://schemas.microsoft.com/office/drawing/2014/main" id="{FDAF3684-60BF-4685-9EBA-EA10CD629268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4" name="Text Box 1">
          <a:extLst>
            <a:ext uri="{FF2B5EF4-FFF2-40B4-BE49-F238E27FC236}">
              <a16:creationId xmlns:a16="http://schemas.microsoft.com/office/drawing/2014/main" id="{B7722AFC-D945-4CF5-A919-9D4969AF5F1F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5" name="Text Box 2">
          <a:extLst>
            <a:ext uri="{FF2B5EF4-FFF2-40B4-BE49-F238E27FC236}">
              <a16:creationId xmlns:a16="http://schemas.microsoft.com/office/drawing/2014/main" id="{11B8F840-C2BA-4845-A3AD-6521BB9F7AC7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16" name="Text Box 3">
          <a:extLst>
            <a:ext uri="{FF2B5EF4-FFF2-40B4-BE49-F238E27FC236}">
              <a16:creationId xmlns:a16="http://schemas.microsoft.com/office/drawing/2014/main" id="{56348698-1225-4B42-B1B1-A505FE1D5113}"/>
            </a:ext>
          </a:extLst>
        </xdr:cNvPr>
        <xdr:cNvSpPr txBox="1">
          <a:spLocks noChangeArrowheads="1"/>
        </xdr:cNvSpPr>
      </xdr:nvSpPr>
      <xdr:spPr>
        <a:xfrm>
          <a:off x="523875" y="6263640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17" name="Text Box 1">
          <a:extLst>
            <a:ext uri="{FF2B5EF4-FFF2-40B4-BE49-F238E27FC236}">
              <a16:creationId xmlns:a16="http://schemas.microsoft.com/office/drawing/2014/main" id="{23DF0725-1CE8-44F0-8746-26D4F6EC9424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18" name="Text Box 2">
          <a:extLst>
            <a:ext uri="{FF2B5EF4-FFF2-40B4-BE49-F238E27FC236}">
              <a16:creationId xmlns:a16="http://schemas.microsoft.com/office/drawing/2014/main" id="{2005736E-F0A1-44AB-AAC9-A2E3F703E2E1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19" name="Text Box 3">
          <a:extLst>
            <a:ext uri="{FF2B5EF4-FFF2-40B4-BE49-F238E27FC236}">
              <a16:creationId xmlns:a16="http://schemas.microsoft.com/office/drawing/2014/main" id="{2572CD83-505B-400E-BAD0-7CA9A3D8D0AA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0" name="Text Box 1">
          <a:extLst>
            <a:ext uri="{FF2B5EF4-FFF2-40B4-BE49-F238E27FC236}">
              <a16:creationId xmlns:a16="http://schemas.microsoft.com/office/drawing/2014/main" id="{523B8E4D-49AE-440F-8510-94913F3DB45D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1" name="Text Box 2">
          <a:extLst>
            <a:ext uri="{FF2B5EF4-FFF2-40B4-BE49-F238E27FC236}">
              <a16:creationId xmlns:a16="http://schemas.microsoft.com/office/drawing/2014/main" id="{6F42FFC3-9DCD-4E7E-B783-C766B0C026FB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2" name="Text Box 3">
          <a:extLst>
            <a:ext uri="{FF2B5EF4-FFF2-40B4-BE49-F238E27FC236}">
              <a16:creationId xmlns:a16="http://schemas.microsoft.com/office/drawing/2014/main" id="{B85E1D5A-2E28-48C2-BC7C-7584B24050AE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3" name="Text Box 1">
          <a:extLst>
            <a:ext uri="{FF2B5EF4-FFF2-40B4-BE49-F238E27FC236}">
              <a16:creationId xmlns:a16="http://schemas.microsoft.com/office/drawing/2014/main" id="{87D02EC3-86FF-4B4B-B5BE-3ECF2E2CC8CD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4" name="Text Box 2">
          <a:extLst>
            <a:ext uri="{FF2B5EF4-FFF2-40B4-BE49-F238E27FC236}">
              <a16:creationId xmlns:a16="http://schemas.microsoft.com/office/drawing/2014/main" id="{AED70DC4-13AD-4A4E-B5E1-96A270EFFACD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5" name="Text Box 3">
          <a:extLst>
            <a:ext uri="{FF2B5EF4-FFF2-40B4-BE49-F238E27FC236}">
              <a16:creationId xmlns:a16="http://schemas.microsoft.com/office/drawing/2014/main" id="{9B53A8F5-C9D4-469E-9C83-61078C3D0EF1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6" name="Text Box 1">
          <a:extLst>
            <a:ext uri="{FF2B5EF4-FFF2-40B4-BE49-F238E27FC236}">
              <a16:creationId xmlns:a16="http://schemas.microsoft.com/office/drawing/2014/main" id="{58677746-A5F6-4A2B-AC8E-6E8FE0FC1BD4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7" name="Text Box 2">
          <a:extLst>
            <a:ext uri="{FF2B5EF4-FFF2-40B4-BE49-F238E27FC236}">
              <a16:creationId xmlns:a16="http://schemas.microsoft.com/office/drawing/2014/main" id="{76E2508E-77C5-431A-92BB-7D1330006894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8" name="Text Box 3">
          <a:extLst>
            <a:ext uri="{FF2B5EF4-FFF2-40B4-BE49-F238E27FC236}">
              <a16:creationId xmlns:a16="http://schemas.microsoft.com/office/drawing/2014/main" id="{BBF34239-1CC7-4582-ABE9-938B47654A5B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29" name="Text Box 1">
          <a:extLst>
            <a:ext uri="{FF2B5EF4-FFF2-40B4-BE49-F238E27FC236}">
              <a16:creationId xmlns:a16="http://schemas.microsoft.com/office/drawing/2014/main" id="{B419500A-9C67-4DBD-80A9-F27FDE937BF2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0" name="Text Box 2">
          <a:extLst>
            <a:ext uri="{FF2B5EF4-FFF2-40B4-BE49-F238E27FC236}">
              <a16:creationId xmlns:a16="http://schemas.microsoft.com/office/drawing/2014/main" id="{71FFA250-A1A5-40BD-A359-1A0C016E2473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1" name="Text Box 3">
          <a:extLst>
            <a:ext uri="{FF2B5EF4-FFF2-40B4-BE49-F238E27FC236}">
              <a16:creationId xmlns:a16="http://schemas.microsoft.com/office/drawing/2014/main" id="{9BE09039-2573-4BE2-B2F2-38DE242E697F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2" name="Text Box 1">
          <a:extLst>
            <a:ext uri="{FF2B5EF4-FFF2-40B4-BE49-F238E27FC236}">
              <a16:creationId xmlns:a16="http://schemas.microsoft.com/office/drawing/2014/main" id="{9AF071A8-6F68-417A-BCE4-92BB597C338E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3" name="Text Box 2">
          <a:extLst>
            <a:ext uri="{FF2B5EF4-FFF2-40B4-BE49-F238E27FC236}">
              <a16:creationId xmlns:a16="http://schemas.microsoft.com/office/drawing/2014/main" id="{39397FE6-2B80-416E-9CB4-1E3331B73760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4" name="Text Box 3">
          <a:extLst>
            <a:ext uri="{FF2B5EF4-FFF2-40B4-BE49-F238E27FC236}">
              <a16:creationId xmlns:a16="http://schemas.microsoft.com/office/drawing/2014/main" id="{430786DE-A4A1-46C8-8580-D807477D037F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5" name="Text Box 1">
          <a:extLst>
            <a:ext uri="{FF2B5EF4-FFF2-40B4-BE49-F238E27FC236}">
              <a16:creationId xmlns:a16="http://schemas.microsoft.com/office/drawing/2014/main" id="{8154AC28-E151-42A0-BB84-8F27BEB335C9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6" name="Text Box 2">
          <a:extLst>
            <a:ext uri="{FF2B5EF4-FFF2-40B4-BE49-F238E27FC236}">
              <a16:creationId xmlns:a16="http://schemas.microsoft.com/office/drawing/2014/main" id="{B308626A-AD85-43EE-8771-D22C35A4420B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7" name="Text Box 3">
          <a:extLst>
            <a:ext uri="{FF2B5EF4-FFF2-40B4-BE49-F238E27FC236}">
              <a16:creationId xmlns:a16="http://schemas.microsoft.com/office/drawing/2014/main" id="{95F833CA-E7D4-487A-8823-D1B8BBA43024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8" name="Text Box 1">
          <a:extLst>
            <a:ext uri="{FF2B5EF4-FFF2-40B4-BE49-F238E27FC236}">
              <a16:creationId xmlns:a16="http://schemas.microsoft.com/office/drawing/2014/main" id="{6B657679-A3C0-499F-AE0E-A5ABA26560E3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39" name="Text Box 2">
          <a:extLst>
            <a:ext uri="{FF2B5EF4-FFF2-40B4-BE49-F238E27FC236}">
              <a16:creationId xmlns:a16="http://schemas.microsoft.com/office/drawing/2014/main" id="{E150591F-A062-4496-A3A3-77F78D0170CF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0" name="Text Box 3">
          <a:extLst>
            <a:ext uri="{FF2B5EF4-FFF2-40B4-BE49-F238E27FC236}">
              <a16:creationId xmlns:a16="http://schemas.microsoft.com/office/drawing/2014/main" id="{04C6D5E2-DE7D-4D73-9B15-374B26B020FF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1" name="Text Box 1">
          <a:extLst>
            <a:ext uri="{FF2B5EF4-FFF2-40B4-BE49-F238E27FC236}">
              <a16:creationId xmlns:a16="http://schemas.microsoft.com/office/drawing/2014/main" id="{8E3BC16E-FAB9-400D-BC8E-60C4F3A767AD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2" name="Text Box 2">
          <a:extLst>
            <a:ext uri="{FF2B5EF4-FFF2-40B4-BE49-F238E27FC236}">
              <a16:creationId xmlns:a16="http://schemas.microsoft.com/office/drawing/2014/main" id="{79E21725-FB3D-4075-B7B6-78FEFD99ABEE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3" name="Text Box 3">
          <a:extLst>
            <a:ext uri="{FF2B5EF4-FFF2-40B4-BE49-F238E27FC236}">
              <a16:creationId xmlns:a16="http://schemas.microsoft.com/office/drawing/2014/main" id="{9C358338-156B-411F-BBA8-C018990F8CBE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4" name="Text Box 1">
          <a:extLst>
            <a:ext uri="{FF2B5EF4-FFF2-40B4-BE49-F238E27FC236}">
              <a16:creationId xmlns:a16="http://schemas.microsoft.com/office/drawing/2014/main" id="{79BB5E43-D718-4AD8-9A52-FB454C9F445C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5" name="Text Box 2">
          <a:extLst>
            <a:ext uri="{FF2B5EF4-FFF2-40B4-BE49-F238E27FC236}">
              <a16:creationId xmlns:a16="http://schemas.microsoft.com/office/drawing/2014/main" id="{18A1C3AA-B24D-43DE-A729-7A25A28014EB}"/>
            </a:ext>
          </a:extLst>
        </xdr:cNvPr>
        <xdr:cNvSpPr txBox="1">
          <a:spLocks noChangeArrowheads="1"/>
        </xdr:cNvSpPr>
      </xdr:nvSpPr>
      <xdr:spPr>
        <a:xfrm>
          <a:off x="523875" y="66065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6" name="Text Box 1">
          <a:extLst>
            <a:ext uri="{FF2B5EF4-FFF2-40B4-BE49-F238E27FC236}">
              <a16:creationId xmlns:a16="http://schemas.microsoft.com/office/drawing/2014/main" id="{E96EF4EF-DF08-4A79-A135-8EEC13B01604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7" name="Text Box 2">
          <a:extLst>
            <a:ext uri="{FF2B5EF4-FFF2-40B4-BE49-F238E27FC236}">
              <a16:creationId xmlns:a16="http://schemas.microsoft.com/office/drawing/2014/main" id="{6BD93FD2-2953-4B0D-8491-4B01B4C9F79D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8" name="Text Box 3">
          <a:extLst>
            <a:ext uri="{FF2B5EF4-FFF2-40B4-BE49-F238E27FC236}">
              <a16:creationId xmlns:a16="http://schemas.microsoft.com/office/drawing/2014/main" id="{7409A78F-4645-4A0B-9280-F6850D3CEF19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49" name="Text Box 1">
          <a:extLst>
            <a:ext uri="{FF2B5EF4-FFF2-40B4-BE49-F238E27FC236}">
              <a16:creationId xmlns:a16="http://schemas.microsoft.com/office/drawing/2014/main" id="{566A9BF6-90C7-460F-A522-6E525F2AC19A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50" name="Text Box 2">
          <a:extLst>
            <a:ext uri="{FF2B5EF4-FFF2-40B4-BE49-F238E27FC236}">
              <a16:creationId xmlns:a16="http://schemas.microsoft.com/office/drawing/2014/main" id="{224A59FD-81A3-42D7-94E9-1A601FCBC2D7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</xdr:col>
      <xdr:colOff>0</xdr:colOff>
      <xdr:row>24</xdr:row>
      <xdr:rowOff>0</xdr:rowOff>
    </xdr:from>
    <xdr:ext cx="104775" cy="104775"/>
    <xdr:sp macro="" textlink="">
      <xdr:nvSpPr>
        <xdr:cNvPr id="51" name="Text Box 3">
          <a:extLst>
            <a:ext uri="{FF2B5EF4-FFF2-40B4-BE49-F238E27FC236}">
              <a16:creationId xmlns:a16="http://schemas.microsoft.com/office/drawing/2014/main" id="{36712682-5B66-4A22-BF38-E8AFB7177638}"/>
            </a:ext>
          </a:extLst>
        </xdr:cNvPr>
        <xdr:cNvSpPr txBox="1">
          <a:spLocks noChangeArrowheads="1"/>
        </xdr:cNvSpPr>
      </xdr:nvSpPr>
      <xdr:spPr>
        <a:xfrm>
          <a:off x="523875" y="23774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2" name="Text Box 1">
          <a:extLst>
            <a:ext uri="{FF2B5EF4-FFF2-40B4-BE49-F238E27FC236}">
              <a16:creationId xmlns:a16="http://schemas.microsoft.com/office/drawing/2014/main" id="{14F3B8CF-6964-464A-9B9B-E257AC48A100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3" name="Text Box 2">
          <a:extLst>
            <a:ext uri="{FF2B5EF4-FFF2-40B4-BE49-F238E27FC236}">
              <a16:creationId xmlns:a16="http://schemas.microsoft.com/office/drawing/2014/main" id="{CF49F6C6-FDCE-4275-8053-82D2A14B644B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4" name="Text Box 3">
          <a:extLst>
            <a:ext uri="{FF2B5EF4-FFF2-40B4-BE49-F238E27FC236}">
              <a16:creationId xmlns:a16="http://schemas.microsoft.com/office/drawing/2014/main" id="{F08F0BCC-2185-4775-A8D9-7C3D29AC05B9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5" name="Text Box 1">
          <a:extLst>
            <a:ext uri="{FF2B5EF4-FFF2-40B4-BE49-F238E27FC236}">
              <a16:creationId xmlns:a16="http://schemas.microsoft.com/office/drawing/2014/main" id="{65BA705A-A788-45D3-AC03-C19969C6FD02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6" name="Text Box 2">
          <a:extLst>
            <a:ext uri="{FF2B5EF4-FFF2-40B4-BE49-F238E27FC236}">
              <a16:creationId xmlns:a16="http://schemas.microsoft.com/office/drawing/2014/main" id="{19500286-59D6-43F4-AD02-92DB1829615E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7" name="Text Box 3">
          <a:extLst>
            <a:ext uri="{FF2B5EF4-FFF2-40B4-BE49-F238E27FC236}">
              <a16:creationId xmlns:a16="http://schemas.microsoft.com/office/drawing/2014/main" id="{81F3802D-A5C2-4652-958C-7B68EFFE9560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8" name="Text Box 1">
          <a:extLst>
            <a:ext uri="{FF2B5EF4-FFF2-40B4-BE49-F238E27FC236}">
              <a16:creationId xmlns:a16="http://schemas.microsoft.com/office/drawing/2014/main" id="{0ECD6488-DC7E-440D-B46B-D16749BEF4BD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59" name="Text Box 2">
          <a:extLst>
            <a:ext uri="{FF2B5EF4-FFF2-40B4-BE49-F238E27FC236}">
              <a16:creationId xmlns:a16="http://schemas.microsoft.com/office/drawing/2014/main" id="{936AAD6B-0954-4C12-A68A-3507B0A78EC8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0" name="Text Box 3">
          <a:extLst>
            <a:ext uri="{FF2B5EF4-FFF2-40B4-BE49-F238E27FC236}">
              <a16:creationId xmlns:a16="http://schemas.microsoft.com/office/drawing/2014/main" id="{8CC24991-8A8B-4EC7-B7FE-5D1BB814F70B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1" name="Text Box 1">
          <a:extLst>
            <a:ext uri="{FF2B5EF4-FFF2-40B4-BE49-F238E27FC236}">
              <a16:creationId xmlns:a16="http://schemas.microsoft.com/office/drawing/2014/main" id="{DD11CDF4-DAD2-4C9B-9A06-E1C44EFA3D7A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2" name="Text Box 2">
          <a:extLst>
            <a:ext uri="{FF2B5EF4-FFF2-40B4-BE49-F238E27FC236}">
              <a16:creationId xmlns:a16="http://schemas.microsoft.com/office/drawing/2014/main" id="{FF8B0189-B9F8-4E31-88B0-DA5527B91077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3" name="Text Box 3">
          <a:extLst>
            <a:ext uri="{FF2B5EF4-FFF2-40B4-BE49-F238E27FC236}">
              <a16:creationId xmlns:a16="http://schemas.microsoft.com/office/drawing/2014/main" id="{51EC99D6-C1CF-40E6-9879-313A5F957E23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4" name="Text Box 1">
          <a:extLst>
            <a:ext uri="{FF2B5EF4-FFF2-40B4-BE49-F238E27FC236}">
              <a16:creationId xmlns:a16="http://schemas.microsoft.com/office/drawing/2014/main" id="{B1904DE8-9F51-4113-8C5D-E8E4274D8C53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5" name="Text Box 2">
          <a:extLst>
            <a:ext uri="{FF2B5EF4-FFF2-40B4-BE49-F238E27FC236}">
              <a16:creationId xmlns:a16="http://schemas.microsoft.com/office/drawing/2014/main" id="{5B26B50E-58BC-42DF-A875-929ADB548315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102870</xdr:colOff>
      <xdr:row>24</xdr:row>
      <xdr:rowOff>102870</xdr:rowOff>
    </xdr:to>
    <xdr:sp macro="" textlink="">
      <xdr:nvSpPr>
        <xdr:cNvPr id="66" name="Text Box 3">
          <a:extLst>
            <a:ext uri="{FF2B5EF4-FFF2-40B4-BE49-F238E27FC236}">
              <a16:creationId xmlns:a16="http://schemas.microsoft.com/office/drawing/2014/main" id="{60AFFB16-E894-42A3-892B-BAB3C39D7CA1}"/>
            </a:ext>
          </a:extLst>
        </xdr:cNvPr>
        <xdr:cNvSpPr txBox="1">
          <a:spLocks noChangeArrowheads="1"/>
        </xdr:cNvSpPr>
      </xdr:nvSpPr>
      <xdr:spPr>
        <a:xfrm>
          <a:off x="523875" y="21774150"/>
          <a:ext cx="102870" cy="102870"/>
        </a:xfrm>
        <a:prstGeom prst="rect">
          <a:avLst/>
        </a:prstGeom>
        <a:noFill/>
        <a:ln w="9525">
          <a:noFill/>
          <a:miter lim="800000"/>
        </a:ln>
      </xdr:spPr>
    </xdr:sp>
    <xdr:clientData/>
  </xdr:two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67" name="Text Box 1">
          <a:extLst>
            <a:ext uri="{FF2B5EF4-FFF2-40B4-BE49-F238E27FC236}">
              <a16:creationId xmlns:a16="http://schemas.microsoft.com/office/drawing/2014/main" id="{94E9488A-E943-4923-B1F4-4C5951902EBA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68" name="Text Box 2">
          <a:extLst>
            <a:ext uri="{FF2B5EF4-FFF2-40B4-BE49-F238E27FC236}">
              <a16:creationId xmlns:a16="http://schemas.microsoft.com/office/drawing/2014/main" id="{4E40DA0B-43B8-4D1B-AE2D-8C0310622E48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69" name="Text Box 3">
          <a:extLst>
            <a:ext uri="{FF2B5EF4-FFF2-40B4-BE49-F238E27FC236}">
              <a16:creationId xmlns:a16="http://schemas.microsoft.com/office/drawing/2014/main" id="{28CEE59C-87CF-49EA-BD52-EDE6CFA7823F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0" name="Text Box 1">
          <a:extLst>
            <a:ext uri="{FF2B5EF4-FFF2-40B4-BE49-F238E27FC236}">
              <a16:creationId xmlns:a16="http://schemas.microsoft.com/office/drawing/2014/main" id="{5DBBFDCF-94E6-4491-9839-CA7C3BF15A4A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1" name="Text Box 2">
          <a:extLst>
            <a:ext uri="{FF2B5EF4-FFF2-40B4-BE49-F238E27FC236}">
              <a16:creationId xmlns:a16="http://schemas.microsoft.com/office/drawing/2014/main" id="{956CDF6A-DDCC-4247-BB86-8F9BBD665857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2" name="Text Box 3">
          <a:extLst>
            <a:ext uri="{FF2B5EF4-FFF2-40B4-BE49-F238E27FC236}">
              <a16:creationId xmlns:a16="http://schemas.microsoft.com/office/drawing/2014/main" id="{FA24CEE1-256D-4224-A5BB-1A7DDA4FF1F7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3" name="Text Box 1">
          <a:extLst>
            <a:ext uri="{FF2B5EF4-FFF2-40B4-BE49-F238E27FC236}">
              <a16:creationId xmlns:a16="http://schemas.microsoft.com/office/drawing/2014/main" id="{F4280528-4CE7-43DF-A752-252FB0053DEE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4" name="Text Box 2">
          <a:extLst>
            <a:ext uri="{FF2B5EF4-FFF2-40B4-BE49-F238E27FC236}">
              <a16:creationId xmlns:a16="http://schemas.microsoft.com/office/drawing/2014/main" id="{6036C832-C8E4-4F76-A5E0-AEFE61A3A17B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5" name="Text Box 3">
          <a:extLst>
            <a:ext uri="{FF2B5EF4-FFF2-40B4-BE49-F238E27FC236}">
              <a16:creationId xmlns:a16="http://schemas.microsoft.com/office/drawing/2014/main" id="{07471791-0288-4670-BB5F-C3C7265B12CD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6" name="Text Box 1">
          <a:extLst>
            <a:ext uri="{FF2B5EF4-FFF2-40B4-BE49-F238E27FC236}">
              <a16:creationId xmlns:a16="http://schemas.microsoft.com/office/drawing/2014/main" id="{3B01940E-4B09-46D3-A7A7-7C999319A212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7" name="Text Box 2">
          <a:extLst>
            <a:ext uri="{FF2B5EF4-FFF2-40B4-BE49-F238E27FC236}">
              <a16:creationId xmlns:a16="http://schemas.microsoft.com/office/drawing/2014/main" id="{579EBC8E-F4B0-467C-B69E-6D5DB643C150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8" name="Text Box 3">
          <a:extLst>
            <a:ext uri="{FF2B5EF4-FFF2-40B4-BE49-F238E27FC236}">
              <a16:creationId xmlns:a16="http://schemas.microsoft.com/office/drawing/2014/main" id="{540FECF6-7D78-4950-B258-328DEB600568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79" name="Text Box 1">
          <a:extLst>
            <a:ext uri="{FF2B5EF4-FFF2-40B4-BE49-F238E27FC236}">
              <a16:creationId xmlns:a16="http://schemas.microsoft.com/office/drawing/2014/main" id="{D4C0783B-8673-4EAF-92D2-DD927AAF9A89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80" name="Text Box 2">
          <a:extLst>
            <a:ext uri="{FF2B5EF4-FFF2-40B4-BE49-F238E27FC236}">
              <a16:creationId xmlns:a16="http://schemas.microsoft.com/office/drawing/2014/main" id="{20B3109A-D7E6-4AE6-B377-FF8461EDD816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  <xdr:oneCellAnchor>
    <xdr:from>
      <xdr:col>12</xdr:col>
      <xdr:colOff>0</xdr:colOff>
      <xdr:row>24</xdr:row>
      <xdr:rowOff>0</xdr:rowOff>
    </xdr:from>
    <xdr:ext cx="104775" cy="104775"/>
    <xdr:sp macro="" textlink="">
      <xdr:nvSpPr>
        <xdr:cNvPr id="81" name="Text Box 3">
          <a:extLst>
            <a:ext uri="{FF2B5EF4-FFF2-40B4-BE49-F238E27FC236}">
              <a16:creationId xmlns:a16="http://schemas.microsoft.com/office/drawing/2014/main" id="{B8DD181C-2E4D-4CD9-9178-41D7BC1B129F}"/>
            </a:ext>
          </a:extLst>
        </xdr:cNvPr>
        <xdr:cNvSpPr txBox="1">
          <a:spLocks noChangeArrowheads="1"/>
        </xdr:cNvSpPr>
      </xdr:nvSpPr>
      <xdr:spPr>
        <a:xfrm>
          <a:off x="15030450" y="62636400"/>
          <a:ext cx="104775" cy="104775"/>
        </a:xfrm>
        <a:prstGeom prst="rect">
          <a:avLst/>
        </a:prstGeom>
        <a:noFill/>
        <a:ln w="9525">
          <a:noFill/>
          <a:miter lim="800000"/>
        </a:ln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61755</xdr:colOff>
      <xdr:row>13</xdr:row>
      <xdr:rowOff>219075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b="60784"/>
        <a:stretch/>
      </xdr:blipFill>
      <xdr:spPr>
        <a:xfrm>
          <a:off x="0" y="0"/>
          <a:ext cx="7910355" cy="40576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580942</xdr:colOff>
      <xdr:row>13</xdr:row>
      <xdr:rowOff>257175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05742" cy="3848100"/>
        </a:xfrm>
        <a:prstGeom prst="rect">
          <a:avLst/>
        </a:prstGeom>
      </xdr:spPr>
    </xdr:pic>
    <xdr:clientData/>
  </xdr:twoCellAnchor>
  <xdr:twoCellAnchor editAs="oneCell">
    <xdr:from>
      <xdr:col>14</xdr:col>
      <xdr:colOff>266700</xdr:colOff>
      <xdr:row>0</xdr:row>
      <xdr:rowOff>0</xdr:rowOff>
    </xdr:from>
    <xdr:to>
      <xdr:col>28</xdr:col>
      <xdr:colOff>125861</xdr:colOff>
      <xdr:row>15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801100" y="0"/>
          <a:ext cx="8393561" cy="421957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14</xdr:row>
      <xdr:rowOff>228600</xdr:rowOff>
    </xdr:from>
    <xdr:to>
      <xdr:col>13</xdr:col>
      <xdr:colOff>414787</xdr:colOff>
      <xdr:row>29</xdr:row>
      <xdr:rowOff>47624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1" y="4095750"/>
          <a:ext cx="8263386" cy="3962399"/>
        </a:xfrm>
        <a:prstGeom prst="rect">
          <a:avLst/>
        </a:prstGeom>
      </xdr:spPr>
    </xdr:pic>
    <xdr:clientData/>
  </xdr:twoCellAnchor>
  <xdr:twoCellAnchor editAs="oneCell">
    <xdr:from>
      <xdr:col>14</xdr:col>
      <xdr:colOff>123826</xdr:colOff>
      <xdr:row>15</xdr:row>
      <xdr:rowOff>114300</xdr:rowOff>
    </xdr:from>
    <xdr:to>
      <xdr:col>29</xdr:col>
      <xdr:colOff>298204</xdr:colOff>
      <xdr:row>31</xdr:row>
      <xdr:rowOff>19050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658226" y="4257675"/>
          <a:ext cx="9318378" cy="43243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104774</xdr:rowOff>
    </xdr:from>
    <xdr:to>
      <xdr:col>14</xdr:col>
      <xdr:colOff>373169</xdr:colOff>
      <xdr:row>45</xdr:row>
      <xdr:rowOff>133349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8115299"/>
          <a:ext cx="8907569" cy="4448175"/>
        </a:xfrm>
        <a:prstGeom prst="rect">
          <a:avLst/>
        </a:prstGeom>
      </xdr:spPr>
    </xdr:pic>
    <xdr:clientData/>
  </xdr:twoCellAnchor>
  <xdr:twoCellAnchor editAs="oneCell">
    <xdr:from>
      <xdr:col>15</xdr:col>
      <xdr:colOff>78161</xdr:colOff>
      <xdr:row>31</xdr:row>
      <xdr:rowOff>247650</xdr:rowOff>
    </xdr:from>
    <xdr:to>
      <xdr:col>30</xdr:col>
      <xdr:colOff>38101</xdr:colOff>
      <xdr:row>49</xdr:row>
      <xdr:rowOff>27217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9222161" y="8810625"/>
          <a:ext cx="9103940" cy="4751617"/>
        </a:xfrm>
        <a:prstGeom prst="rect">
          <a:avLst/>
        </a:prstGeom>
      </xdr:spPr>
    </xdr:pic>
    <xdr:clientData/>
  </xdr:twoCellAnchor>
  <xdr:twoCellAnchor editAs="oneCell">
    <xdr:from>
      <xdr:col>0</xdr:col>
      <xdr:colOff>142602</xdr:colOff>
      <xdr:row>45</xdr:row>
      <xdr:rowOff>152400</xdr:rowOff>
    </xdr:from>
    <xdr:to>
      <xdr:col>16</xdr:col>
      <xdr:colOff>306846</xdr:colOff>
      <xdr:row>65</xdr:row>
      <xdr:rowOff>266700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2602" y="12582525"/>
          <a:ext cx="9917844" cy="5638800"/>
        </a:xfrm>
        <a:prstGeom prst="rect">
          <a:avLst/>
        </a:prstGeom>
      </xdr:spPr>
    </xdr:pic>
    <xdr:clientData/>
  </xdr:twoCellAnchor>
  <xdr:twoCellAnchor editAs="oneCell">
    <xdr:from>
      <xdr:col>13</xdr:col>
      <xdr:colOff>553567</xdr:colOff>
      <xdr:row>47</xdr:row>
      <xdr:rowOff>257175</xdr:rowOff>
    </xdr:from>
    <xdr:to>
      <xdr:col>30</xdr:col>
      <xdr:colOff>459451</xdr:colOff>
      <xdr:row>65</xdr:row>
      <xdr:rowOff>228600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478367" y="13239750"/>
          <a:ext cx="10269084" cy="4943475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66</xdr:row>
      <xdr:rowOff>0</xdr:rowOff>
    </xdr:from>
    <xdr:to>
      <xdr:col>12</xdr:col>
      <xdr:colOff>361950</xdr:colOff>
      <xdr:row>83</xdr:row>
      <xdr:rowOff>123825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9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r="17086"/>
        <a:stretch/>
      </xdr:blipFill>
      <xdr:spPr>
        <a:xfrm>
          <a:off x="104775" y="18230850"/>
          <a:ext cx="7572375" cy="4819650"/>
        </a:xfrm>
        <a:prstGeom prst="rect">
          <a:avLst/>
        </a:prstGeom>
      </xdr:spPr>
    </xdr:pic>
    <xdr:clientData/>
  </xdr:twoCellAnchor>
  <xdr:twoCellAnchor editAs="oneCell">
    <xdr:from>
      <xdr:col>12</xdr:col>
      <xdr:colOff>466725</xdr:colOff>
      <xdr:row>66</xdr:row>
      <xdr:rowOff>238125</xdr:rowOff>
    </xdr:from>
    <xdr:to>
      <xdr:col>41</xdr:col>
      <xdr:colOff>440613</xdr:colOff>
      <xdr:row>76</xdr:row>
      <xdr:rowOff>28931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7781925" y="18468975"/>
          <a:ext cx="17652288" cy="25530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19051</xdr:colOff>
      <xdr:row>83</xdr:row>
      <xdr:rowOff>266700</xdr:rowOff>
    </xdr:from>
    <xdr:to>
      <xdr:col>14</xdr:col>
      <xdr:colOff>31339</xdr:colOff>
      <xdr:row>102</xdr:row>
      <xdr:rowOff>104775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9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9051" y="23193375"/>
          <a:ext cx="8546688" cy="5086350"/>
        </a:xfrm>
        <a:prstGeom prst="rect">
          <a:avLst/>
        </a:prstGeom>
      </xdr:spPr>
    </xdr:pic>
    <xdr:clientData/>
  </xdr:twoCellAnchor>
  <xdr:twoCellAnchor editAs="oneCell">
    <xdr:from>
      <xdr:col>14</xdr:col>
      <xdr:colOff>197210</xdr:colOff>
      <xdr:row>83</xdr:row>
      <xdr:rowOff>236220</xdr:rowOff>
    </xdr:from>
    <xdr:to>
      <xdr:col>28</xdr:col>
      <xdr:colOff>275262</xdr:colOff>
      <xdr:row>99</xdr:row>
      <xdr:rowOff>220980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14353BD-5661-E34C-48A9-EF537187D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7878170" y="22372320"/>
          <a:ext cx="7759012" cy="4251960"/>
        </a:xfrm>
        <a:prstGeom prst="rect">
          <a:avLst/>
        </a:prstGeom>
      </xdr:spPr>
    </xdr:pic>
    <xdr:clientData/>
  </xdr:twoCellAnchor>
  <xdr:twoCellAnchor editAs="oneCell">
    <xdr:from>
      <xdr:col>0</xdr:col>
      <xdr:colOff>206969</xdr:colOff>
      <xdr:row>103</xdr:row>
      <xdr:rowOff>60960</xdr:rowOff>
    </xdr:from>
    <xdr:to>
      <xdr:col>12</xdr:col>
      <xdr:colOff>456559</xdr:colOff>
      <xdr:row>114</xdr:row>
      <xdr:rowOff>121920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B531B9E-85D5-B7DD-6BD7-40C4BE0C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06969" y="27531060"/>
          <a:ext cx="6833270" cy="2994660"/>
        </a:xfrm>
        <a:prstGeom prst="rect">
          <a:avLst/>
        </a:prstGeom>
      </xdr:spPr>
    </xdr:pic>
    <xdr:clientData/>
  </xdr:twoCellAnchor>
  <xdr:twoCellAnchor editAs="oneCell">
    <xdr:from>
      <xdr:col>13</xdr:col>
      <xdr:colOff>518160</xdr:colOff>
      <xdr:row>99</xdr:row>
      <xdr:rowOff>243841</xdr:rowOff>
    </xdr:from>
    <xdr:to>
      <xdr:col>27</xdr:col>
      <xdr:colOff>31525</xdr:colOff>
      <xdr:row>112</xdr:row>
      <xdr:rowOff>64665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E0FB084-A232-0CA1-82B8-B1F9E785A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7650480" y="26647141"/>
          <a:ext cx="7194325" cy="3287924"/>
        </a:xfrm>
        <a:prstGeom prst="rect">
          <a:avLst/>
        </a:prstGeom>
      </xdr:spPr>
    </xdr:pic>
    <xdr:clientData/>
  </xdr:twoCellAnchor>
  <xdr:twoCellAnchor editAs="oneCell">
    <xdr:from>
      <xdr:col>0</xdr:col>
      <xdr:colOff>72484</xdr:colOff>
      <xdr:row>114</xdr:row>
      <xdr:rowOff>238125</xdr:rowOff>
    </xdr:from>
    <xdr:to>
      <xdr:col>14</xdr:col>
      <xdr:colOff>183319</xdr:colOff>
      <xdr:row>128</xdr:row>
      <xdr:rowOff>9525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2484" y="31727775"/>
          <a:ext cx="8645235" cy="3638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128</xdr:row>
      <xdr:rowOff>104774</xdr:rowOff>
    </xdr:from>
    <xdr:to>
      <xdr:col>15</xdr:col>
      <xdr:colOff>276225</xdr:colOff>
      <xdr:row>146</xdr:row>
      <xdr:rowOff>154917</xdr:rowOff>
    </xdr:to>
    <xdr:pic>
      <xdr:nvPicPr>
        <xdr:cNvPr id="18" name="Picture 17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35461574"/>
          <a:ext cx="9420225" cy="5022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BsHaring/backup/My%20Documents/&#3611;&#3619;&#3632;&#3617;&#3634;&#3603;&#3619;&#3634;&#3588;&#3634;/&#3626;&#3606;&#3634;&#3610;&#3633;&#3609;&#3614;&#3639;&#3656;&#3629;&#3585;&#3634;&#3619;&#3618;&#3640;&#3605;&#3636;&#3608;&#3619;&#3619;&#3617;%20(T%20I%20J)/&#3619;&#3634;&#3588;&#3634;&#3585;&#3621;&#3634;&#3591;/&#3619;&#3634;&#3588;&#3634;&#3585;&#3621;&#3634;&#3591;%20T%20I%20J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ปร 6(0%)"/>
      <sheetName val="ปร 5 (ก)0%"/>
      <sheetName val="ปร 5 (ข)"/>
      <sheetName val="สรุป"/>
      <sheetName val="สำนักงาน-15และ 16"/>
      <sheetName val="SAN"/>
      <sheetName val="EE"/>
      <sheetName val="ปรับอากาศ(งานตกแต่งภายใน)"/>
      <sheetName val="ครุภัณฑ์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I42"/>
  <sheetViews>
    <sheetView tabSelected="1" topLeftCell="A7" zoomScaleNormal="100" workbookViewId="0">
      <selection activeCell="C22" sqref="C22:F22"/>
    </sheetView>
  </sheetViews>
  <sheetFormatPr defaultColWidth="10.42578125" defaultRowHeight="27.75"/>
  <cols>
    <col min="1" max="1" width="7.28515625" style="398" customWidth="1"/>
    <col min="2" max="2" width="40" style="399" customWidth="1"/>
    <col min="3" max="3" width="18" style="398" customWidth="1"/>
    <col min="4" max="4" width="13.85546875" style="398" customWidth="1"/>
    <col min="5" max="5" width="29.42578125" style="398" customWidth="1"/>
    <col min="6" max="6" width="27" style="398" customWidth="1"/>
    <col min="7" max="8" width="10.42578125" style="347"/>
    <col min="9" max="9" width="18.85546875" style="347" customWidth="1"/>
    <col min="10" max="16384" width="10.42578125" style="347"/>
  </cols>
  <sheetData>
    <row r="1" spans="1:6">
      <c r="A1" s="637" t="s">
        <v>282</v>
      </c>
      <c r="B1" s="638"/>
      <c r="C1" s="638"/>
      <c r="D1" s="638"/>
      <c r="E1" s="638"/>
      <c r="F1" s="639"/>
    </row>
    <row r="2" spans="1:6">
      <c r="A2" s="640" t="s">
        <v>301</v>
      </c>
      <c r="B2" s="641"/>
      <c r="C2" s="641"/>
      <c r="D2" s="641"/>
      <c r="E2" s="641"/>
      <c r="F2" s="642"/>
    </row>
    <row r="3" spans="1:6">
      <c r="A3" s="640" t="s">
        <v>284</v>
      </c>
      <c r="B3" s="641"/>
      <c r="C3" s="641"/>
      <c r="D3" s="641"/>
      <c r="E3" s="641"/>
      <c r="F3" s="642"/>
    </row>
    <row r="4" spans="1:6">
      <c r="A4" s="643" t="s">
        <v>302</v>
      </c>
      <c r="B4" s="644"/>
      <c r="C4" s="644"/>
      <c r="D4" s="644"/>
      <c r="E4" s="644"/>
      <c r="F4" s="645"/>
    </row>
    <row r="5" spans="1:6">
      <c r="A5" s="640" t="s">
        <v>303</v>
      </c>
      <c r="B5" s="641"/>
      <c r="C5" s="641"/>
      <c r="D5" s="641"/>
      <c r="E5" s="641"/>
      <c r="F5" s="642"/>
    </row>
    <row r="6" spans="1:6" ht="28.5" thickBot="1">
      <c r="A6" s="646" t="s">
        <v>377</v>
      </c>
      <c r="B6" s="647"/>
      <c r="C6" s="647"/>
      <c r="D6" s="647"/>
      <c r="E6" s="647"/>
      <c r="F6" s="648"/>
    </row>
    <row r="7" spans="1:6" ht="28.5" thickTop="1">
      <c r="A7" s="348" t="s">
        <v>66</v>
      </c>
      <c r="B7" s="649" t="s">
        <v>1</v>
      </c>
      <c r="C7" s="650"/>
      <c r="D7" s="651"/>
      <c r="E7" s="349" t="s">
        <v>127</v>
      </c>
      <c r="F7" s="655" t="s">
        <v>2</v>
      </c>
    </row>
    <row r="8" spans="1:6" ht="28.5" thickBot="1">
      <c r="A8" s="350" t="s">
        <v>286</v>
      </c>
      <c r="B8" s="652"/>
      <c r="C8" s="653"/>
      <c r="D8" s="654"/>
      <c r="E8" s="351" t="s">
        <v>3</v>
      </c>
      <c r="F8" s="656"/>
    </row>
    <row r="9" spans="1:6" ht="28.5" thickTop="1">
      <c r="A9" s="352">
        <v>1</v>
      </c>
      <c r="B9" s="657" t="s">
        <v>287</v>
      </c>
      <c r="C9" s="658"/>
      <c r="D9" s="659"/>
      <c r="E9" s="353">
        <f>'ปร.5(ก)'!E20</f>
        <v>5026804.2498140996</v>
      </c>
      <c r="F9" s="354"/>
    </row>
    <row r="10" spans="1:6">
      <c r="A10" s="355">
        <v>2</v>
      </c>
      <c r="B10" s="634" t="s">
        <v>304</v>
      </c>
      <c r="C10" s="635"/>
      <c r="D10" s="636"/>
      <c r="E10" s="356">
        <f>ปร5ข!E19</f>
        <v>41860</v>
      </c>
      <c r="F10" s="357"/>
    </row>
    <row r="11" spans="1:6">
      <c r="A11" s="355">
        <v>3</v>
      </c>
      <c r="B11" s="634" t="s">
        <v>379</v>
      </c>
      <c r="C11" s="635"/>
      <c r="D11" s="636"/>
      <c r="E11" s="356">
        <f>'ปร.4(พ)'!G20</f>
        <v>147125</v>
      </c>
      <c r="F11" s="357"/>
    </row>
    <row r="12" spans="1:6">
      <c r="A12" s="355"/>
      <c r="B12" s="634"/>
      <c r="C12" s="635"/>
      <c r="D12" s="636"/>
      <c r="E12" s="356"/>
      <c r="F12" s="357"/>
    </row>
    <row r="13" spans="1:6">
      <c r="A13" s="358"/>
      <c r="B13" s="634"/>
      <c r="C13" s="635"/>
      <c r="D13" s="636"/>
      <c r="E13" s="356"/>
      <c r="F13" s="357"/>
    </row>
    <row r="14" spans="1:6">
      <c r="A14" s="359"/>
      <c r="B14" s="634"/>
      <c r="C14" s="635"/>
      <c r="D14" s="636"/>
      <c r="E14" s="360"/>
      <c r="F14" s="357"/>
    </row>
    <row r="15" spans="1:6">
      <c r="A15" s="359"/>
      <c r="B15" s="634"/>
      <c r="C15" s="635"/>
      <c r="D15" s="636"/>
      <c r="E15" s="360"/>
      <c r="F15" s="357"/>
    </row>
    <row r="16" spans="1:6">
      <c r="A16" s="361"/>
      <c r="B16" s="634"/>
      <c r="C16" s="635"/>
      <c r="D16" s="636"/>
      <c r="E16" s="360"/>
      <c r="F16" s="357"/>
    </row>
    <row r="17" spans="1:9" ht="28.5" thickBot="1">
      <c r="A17" s="361"/>
      <c r="B17" s="634"/>
      <c r="C17" s="635"/>
      <c r="D17" s="636"/>
      <c r="E17" s="360"/>
      <c r="F17" s="357"/>
      <c r="I17" s="369"/>
    </row>
    <row r="18" spans="1:9" ht="28.5" thickTop="1">
      <c r="A18" s="361"/>
      <c r="B18" s="634"/>
      <c r="C18" s="635"/>
      <c r="D18" s="636"/>
      <c r="E18" s="360"/>
      <c r="F18" s="357"/>
    </row>
    <row r="19" spans="1:9">
      <c r="A19" s="362"/>
      <c r="B19" s="623"/>
      <c r="C19" s="624"/>
      <c r="D19" s="625"/>
      <c r="E19" s="363"/>
      <c r="F19" s="364"/>
    </row>
    <row r="20" spans="1:9" ht="28.5" thickBot="1">
      <c r="A20" s="365" t="s">
        <v>145</v>
      </c>
      <c r="B20" s="366" t="s">
        <v>288</v>
      </c>
      <c r="C20" s="367"/>
      <c r="D20" s="368"/>
      <c r="E20" s="369">
        <f>SUM(E9:E19)</f>
        <v>5215789.2498140996</v>
      </c>
      <c r="F20" s="370"/>
    </row>
    <row r="21" spans="1:9" ht="28.5" thickTop="1">
      <c r="A21" s="371"/>
      <c r="B21" s="372"/>
      <c r="C21" s="373"/>
      <c r="D21" s="374"/>
      <c r="E21" s="375"/>
      <c r="F21" s="376"/>
    </row>
    <row r="22" spans="1:9">
      <c r="A22" s="371"/>
      <c r="B22" s="377" t="s">
        <v>289</v>
      </c>
      <c r="C22" s="626" t="str">
        <f>+BAHTTEXT(E20)</f>
        <v>ห้าล้านสองแสนหนึ่งหมื่นห้าพันเจ็ดร้อยแปดสิบเก้าบาทยี่สิบห้าสตางค์</v>
      </c>
      <c r="D22" s="626"/>
      <c r="E22" s="626"/>
      <c r="F22" s="627"/>
    </row>
    <row r="23" spans="1:9">
      <c r="A23" s="378"/>
      <c r="B23" s="379"/>
      <c r="C23" s="380"/>
      <c r="D23" s="381"/>
      <c r="E23" s="382"/>
      <c r="F23" s="383"/>
    </row>
    <row r="24" spans="1:9">
      <c r="A24" s="628" t="s">
        <v>290</v>
      </c>
      <c r="B24" s="629"/>
      <c r="C24" s="629"/>
      <c r="D24" s="629"/>
      <c r="E24" s="629"/>
      <c r="F24" s="630"/>
    </row>
    <row r="25" spans="1:9">
      <c r="A25" s="631" t="s">
        <v>291</v>
      </c>
      <c r="B25" s="632"/>
      <c r="C25" s="632"/>
      <c r="D25" s="632"/>
      <c r="E25" s="632"/>
      <c r="F25" s="633"/>
    </row>
    <row r="26" spans="1:9">
      <c r="A26" s="384"/>
      <c r="B26" s="385"/>
      <c r="C26" s="386"/>
      <c r="D26" s="386"/>
      <c r="E26" s="387"/>
      <c r="F26" s="388"/>
    </row>
    <row r="27" spans="1:9">
      <c r="A27" s="384"/>
      <c r="B27" s="385"/>
      <c r="C27" s="386"/>
      <c r="D27" s="386"/>
      <c r="E27" s="387"/>
      <c r="F27" s="388"/>
    </row>
    <row r="28" spans="1:9">
      <c r="A28" s="384"/>
      <c r="B28" s="385"/>
      <c r="C28" s="386"/>
      <c r="D28" s="386"/>
      <c r="E28" s="387"/>
      <c r="F28" s="388"/>
    </row>
    <row r="29" spans="1:9">
      <c r="A29" s="384"/>
      <c r="B29" s="385"/>
      <c r="C29" s="386"/>
      <c r="D29" s="386"/>
      <c r="E29" s="387"/>
      <c r="F29" s="388"/>
    </row>
    <row r="30" spans="1:9">
      <c r="A30" s="384"/>
      <c r="B30" s="389"/>
      <c r="C30" s="386"/>
      <c r="D30" s="390"/>
      <c r="E30" s="387"/>
      <c r="F30" s="388"/>
    </row>
    <row r="31" spans="1:9">
      <c r="A31" s="384"/>
      <c r="B31" s="385"/>
      <c r="C31" s="387"/>
      <c r="D31" s="386"/>
      <c r="E31" s="391"/>
      <c r="F31" s="388"/>
    </row>
    <row r="32" spans="1:9">
      <c r="A32" s="384"/>
      <c r="B32" s="385"/>
      <c r="C32" s="386"/>
      <c r="D32" s="386"/>
      <c r="E32" s="387"/>
      <c r="F32" s="388"/>
    </row>
    <row r="33" spans="1:6">
      <c r="A33" s="384"/>
      <c r="B33" s="392"/>
      <c r="C33" s="386"/>
      <c r="D33" s="393"/>
      <c r="E33" s="387"/>
      <c r="F33" s="388"/>
    </row>
    <row r="34" spans="1:6">
      <c r="A34" s="384"/>
      <c r="B34" s="389"/>
      <c r="C34" s="387"/>
      <c r="D34" s="390"/>
      <c r="E34" s="387"/>
      <c r="F34" s="388"/>
    </row>
    <row r="35" spans="1:6">
      <c r="A35" s="384"/>
      <c r="B35" s="385"/>
      <c r="C35" s="387"/>
      <c r="D35" s="386"/>
      <c r="E35" s="387"/>
      <c r="F35" s="388"/>
    </row>
    <row r="36" spans="1:6">
      <c r="A36" s="384"/>
      <c r="B36" s="385"/>
      <c r="C36" s="387"/>
      <c r="D36" s="386"/>
      <c r="E36" s="387"/>
      <c r="F36" s="388"/>
    </row>
    <row r="37" spans="1:6">
      <c r="A37" s="394"/>
      <c r="B37" s="395"/>
      <c r="C37" s="396"/>
      <c r="D37" s="396"/>
      <c r="E37" s="396"/>
      <c r="F37" s="397"/>
    </row>
    <row r="39" spans="1:6">
      <c r="E39" s="400"/>
    </row>
    <row r="40" spans="1:6">
      <c r="E40" s="401"/>
    </row>
    <row r="42" spans="1:6">
      <c r="E42" s="402"/>
    </row>
  </sheetData>
  <mergeCells count="22">
    <mergeCell ref="B12:D12"/>
    <mergeCell ref="A1:F1"/>
    <mergeCell ref="A2:F2"/>
    <mergeCell ref="A3:F3"/>
    <mergeCell ref="A4:F4"/>
    <mergeCell ref="A5:F5"/>
    <mergeCell ref="A6:F6"/>
    <mergeCell ref="B7:D8"/>
    <mergeCell ref="F7:F8"/>
    <mergeCell ref="B9:D9"/>
    <mergeCell ref="B10:D10"/>
    <mergeCell ref="B11:D11"/>
    <mergeCell ref="B19:D19"/>
    <mergeCell ref="C22:F22"/>
    <mergeCell ref="A24:F24"/>
    <mergeCell ref="A25:F25"/>
    <mergeCell ref="B13:D13"/>
    <mergeCell ref="B14:D14"/>
    <mergeCell ref="B15:D15"/>
    <mergeCell ref="B16:D16"/>
    <mergeCell ref="B17:D17"/>
    <mergeCell ref="B18:D18"/>
  </mergeCells>
  <printOptions horizontalCentered="1"/>
  <pageMargins left="0.7" right="0.7" top="0.75" bottom="0.75" header="0.3" footer="0.3"/>
  <pageSetup paperSize="9" scale="70" fitToHeight="0" orientation="portrait" verticalDpi="597" r:id="rId1"/>
  <headerFooter>
    <oddHeader>&amp;Rแบบ ปร.6 แผ่นที่ &amp;P/&amp;N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P119:R121"/>
  <sheetViews>
    <sheetView topLeftCell="A61" workbookViewId="0">
      <selection activeCell="S146" sqref="S146"/>
    </sheetView>
  </sheetViews>
  <sheetFormatPr defaultRowHeight="21.75"/>
  <sheetData>
    <row r="119" spans="16:18">
      <c r="P119" t="s">
        <v>390</v>
      </c>
      <c r="Q119">
        <v>7000</v>
      </c>
      <c r="R119" t="s">
        <v>392</v>
      </c>
    </row>
    <row r="120" spans="16:18">
      <c r="P120" t="s">
        <v>61</v>
      </c>
    </row>
    <row r="121" spans="16:18">
      <c r="P121" t="s">
        <v>391</v>
      </c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O274"/>
  <sheetViews>
    <sheetView showGridLines="0" topLeftCell="A4" zoomScale="90" zoomScaleNormal="90" zoomScaleSheetLayoutView="100" workbookViewId="0">
      <selection activeCell="B6" sqref="B6"/>
    </sheetView>
  </sheetViews>
  <sheetFormatPr defaultColWidth="9.140625" defaultRowHeight="21.75" customHeight="1"/>
  <cols>
    <col min="1" max="1" width="6.28515625" style="72" customWidth="1"/>
    <col min="2" max="2" width="55.7109375" style="72" customWidth="1"/>
    <col min="3" max="3" width="10" style="77" customWidth="1"/>
    <col min="4" max="4" width="7.42578125" style="78" customWidth="1"/>
    <col min="5" max="5" width="11.85546875" style="75" customWidth="1"/>
    <col min="6" max="6" width="14.140625" style="73" customWidth="1"/>
    <col min="7" max="7" width="12" style="75" customWidth="1"/>
    <col min="8" max="8" width="13.140625" style="73" customWidth="1"/>
    <col min="9" max="9" width="24.85546875" style="73" customWidth="1"/>
    <col min="10" max="10" width="11.85546875" style="76" customWidth="1"/>
    <col min="11" max="11" width="9.140625" style="64"/>
    <col min="12" max="12" width="13.28515625" style="64" customWidth="1"/>
    <col min="13" max="13" width="14.42578125" style="64" customWidth="1"/>
    <col min="14" max="14" width="12.85546875" style="64" customWidth="1"/>
    <col min="15" max="15" width="14.28515625" style="64" customWidth="1"/>
    <col min="16" max="16384" width="9.140625" style="64"/>
  </cols>
  <sheetData>
    <row r="1" spans="1:15" s="37" customFormat="1" ht="23.25" customHeight="1">
      <c r="A1" s="5" t="s">
        <v>122</v>
      </c>
      <c r="B1" s="35"/>
      <c r="C1" s="35"/>
      <c r="D1" s="35"/>
      <c r="E1" s="35"/>
      <c r="F1" s="35"/>
      <c r="G1" s="35"/>
      <c r="H1" s="35"/>
      <c r="I1" s="35"/>
      <c r="J1" s="36" t="s">
        <v>277</v>
      </c>
    </row>
    <row r="2" spans="1:15" s="37" customFormat="1" ht="21.75" customHeight="1">
      <c r="A2" s="5" t="s">
        <v>123</v>
      </c>
      <c r="B2" s="38"/>
      <c r="C2" s="39"/>
      <c r="D2" s="39"/>
      <c r="E2" s="39"/>
      <c r="F2" s="40"/>
      <c r="G2" s="619"/>
      <c r="H2" s="620"/>
      <c r="I2" s="41"/>
      <c r="J2" s="41"/>
    </row>
    <row r="3" spans="1:15" s="37" customFormat="1" ht="21.75" customHeight="1" thickBot="1">
      <c r="A3" s="3" t="s">
        <v>279</v>
      </c>
      <c r="B3" s="38"/>
      <c r="C3" s="39"/>
      <c r="D3" s="39"/>
      <c r="E3" s="39"/>
      <c r="F3" s="41"/>
      <c r="G3" s="40"/>
      <c r="H3" s="41"/>
      <c r="I3" s="42"/>
      <c r="J3" s="39"/>
    </row>
    <row r="4" spans="1:15" s="37" customFormat="1" ht="21.75" customHeight="1" thickTop="1">
      <c r="A4" s="669" t="s">
        <v>0</v>
      </c>
      <c r="B4" s="669" t="s">
        <v>1</v>
      </c>
      <c r="C4" s="667" t="s">
        <v>30</v>
      </c>
      <c r="D4" s="667" t="s">
        <v>6</v>
      </c>
      <c r="E4" s="43" t="s">
        <v>31</v>
      </c>
      <c r="F4" s="44"/>
      <c r="G4" s="43" t="s">
        <v>32</v>
      </c>
      <c r="H4" s="44"/>
      <c r="I4" s="667" t="s">
        <v>7</v>
      </c>
      <c r="J4" s="667" t="s">
        <v>2</v>
      </c>
    </row>
    <row r="5" spans="1:15" s="37" customFormat="1" ht="21.75" customHeight="1">
      <c r="A5" s="670"/>
      <c r="B5" s="670"/>
      <c r="C5" s="668"/>
      <c r="D5" s="668"/>
      <c r="E5" s="45" t="s">
        <v>8</v>
      </c>
      <c r="F5" s="45" t="s">
        <v>9</v>
      </c>
      <c r="G5" s="45" t="s">
        <v>8</v>
      </c>
      <c r="H5" s="45" t="s">
        <v>9</v>
      </c>
      <c r="I5" s="668"/>
      <c r="J5" s="668"/>
    </row>
    <row r="6" spans="1:15" s="50" customFormat="1" ht="21.75" customHeight="1">
      <c r="A6" s="46"/>
      <c r="B6" s="47" t="s">
        <v>4</v>
      </c>
      <c r="C6" s="48"/>
      <c r="D6" s="49"/>
      <c r="E6" s="48"/>
      <c r="F6" s="49"/>
      <c r="G6" s="48"/>
      <c r="H6" s="49"/>
      <c r="I6" s="49"/>
      <c r="J6" s="49"/>
    </row>
    <row r="7" spans="1:15" s="50" customFormat="1" ht="21.75" customHeight="1">
      <c r="A7" s="51"/>
      <c r="B7" s="52" t="s">
        <v>10</v>
      </c>
      <c r="C7" s="48"/>
      <c r="D7" s="53"/>
      <c r="E7" s="48"/>
      <c r="F7" s="49"/>
      <c r="G7" s="48"/>
      <c r="H7" s="49"/>
      <c r="I7" s="54"/>
      <c r="J7" s="49"/>
    </row>
    <row r="8" spans="1:15" s="50" customFormat="1" ht="21.75" customHeight="1">
      <c r="A8" s="18">
        <v>1</v>
      </c>
      <c r="B8" s="19" t="s">
        <v>128</v>
      </c>
      <c r="C8" s="55"/>
      <c r="D8" s="56"/>
      <c r="E8" s="57"/>
      <c r="F8" s="57"/>
      <c r="G8" s="57"/>
      <c r="H8" s="57"/>
      <c r="I8" s="58"/>
      <c r="J8" s="57"/>
    </row>
    <row r="9" spans="1:15" ht="21.75" customHeight="1">
      <c r="A9" s="59">
        <v>1</v>
      </c>
      <c r="B9" s="443" t="s">
        <v>319</v>
      </c>
      <c r="C9" s="451"/>
      <c r="D9" s="447" t="s">
        <v>17</v>
      </c>
      <c r="E9" s="448"/>
      <c r="F9" s="448"/>
      <c r="G9" s="451"/>
      <c r="H9" s="448"/>
      <c r="I9" s="449">
        <f t="shared" ref="I9:I25" si="0">SUM(F9+H9)</f>
        <v>0</v>
      </c>
      <c r="J9" s="63"/>
    </row>
    <row r="10" spans="1:15" ht="21.75" customHeight="1">
      <c r="A10" s="59">
        <v>2</v>
      </c>
      <c r="B10" s="444" t="s">
        <v>318</v>
      </c>
      <c r="C10" s="451"/>
      <c r="D10" s="452" t="s">
        <v>5</v>
      </c>
      <c r="E10" s="448"/>
      <c r="F10" s="448"/>
      <c r="G10" s="451"/>
      <c r="H10" s="448"/>
      <c r="I10" s="449">
        <f t="shared" si="0"/>
        <v>0</v>
      </c>
      <c r="J10" s="63"/>
    </row>
    <row r="11" spans="1:15" ht="21.75" customHeight="1">
      <c r="A11" s="59">
        <v>3</v>
      </c>
      <c r="B11" s="444" t="s">
        <v>320</v>
      </c>
      <c r="C11" s="451"/>
      <c r="D11" s="452" t="s">
        <v>5</v>
      </c>
      <c r="E11" s="455"/>
      <c r="F11" s="455"/>
      <c r="G11" s="451"/>
      <c r="H11" s="448"/>
      <c r="I11" s="449">
        <f t="shared" si="0"/>
        <v>0</v>
      </c>
      <c r="J11" s="63"/>
    </row>
    <row r="12" spans="1:15" ht="21.75" customHeight="1">
      <c r="A12" s="59">
        <v>4</v>
      </c>
      <c r="B12" s="445" t="s">
        <v>322</v>
      </c>
      <c r="C12" s="451"/>
      <c r="D12" s="452" t="s">
        <v>5</v>
      </c>
      <c r="E12" s="455"/>
      <c r="F12" s="455"/>
      <c r="G12" s="451"/>
      <c r="H12" s="448"/>
      <c r="I12" s="449">
        <f t="shared" si="0"/>
        <v>0</v>
      </c>
      <c r="J12" s="63"/>
    </row>
    <row r="13" spans="1:15" ht="21.75" customHeight="1">
      <c r="A13" s="59">
        <v>5</v>
      </c>
      <c r="B13" s="445" t="s">
        <v>316</v>
      </c>
      <c r="C13" s="451"/>
      <c r="D13" s="447" t="s">
        <v>24</v>
      </c>
      <c r="E13" s="448"/>
      <c r="F13" s="448"/>
      <c r="G13" s="451"/>
      <c r="H13" s="448"/>
      <c r="I13" s="449">
        <f t="shared" si="0"/>
        <v>0</v>
      </c>
      <c r="J13" s="63"/>
      <c r="K13" s="456"/>
      <c r="L13" s="456"/>
      <c r="M13" s="456"/>
      <c r="N13" s="456"/>
      <c r="O13" s="457"/>
    </row>
    <row r="14" spans="1:15" ht="21.75" customHeight="1">
      <c r="A14" s="59">
        <v>6</v>
      </c>
      <c r="B14" s="445" t="s">
        <v>321</v>
      </c>
      <c r="C14" s="451"/>
      <c r="D14" s="447" t="s">
        <v>24</v>
      </c>
      <c r="E14" s="448"/>
      <c r="F14" s="448"/>
      <c r="G14" s="451"/>
      <c r="H14" s="448"/>
      <c r="I14" s="449">
        <f t="shared" si="0"/>
        <v>0</v>
      </c>
      <c r="J14" s="155"/>
      <c r="K14" s="456"/>
      <c r="L14" s="456"/>
      <c r="M14" s="456"/>
      <c r="N14" s="456"/>
      <c r="O14" s="457"/>
    </row>
    <row r="15" spans="1:15" ht="21.75" customHeight="1">
      <c r="A15" s="59">
        <v>7</v>
      </c>
      <c r="B15" s="451" t="s">
        <v>317</v>
      </c>
      <c r="C15" s="451"/>
      <c r="D15" s="447" t="s">
        <v>5</v>
      </c>
      <c r="E15" s="455"/>
      <c r="F15" s="455"/>
      <c r="G15" s="451"/>
      <c r="H15" s="448"/>
      <c r="I15" s="449">
        <f t="shared" si="0"/>
        <v>0</v>
      </c>
      <c r="J15" s="155"/>
      <c r="K15" s="456"/>
      <c r="L15" s="456"/>
      <c r="M15" s="456"/>
      <c r="N15" s="456"/>
      <c r="O15" s="457"/>
    </row>
    <row r="16" spans="1:15" ht="21.75" customHeight="1">
      <c r="A16" s="59">
        <v>8</v>
      </c>
      <c r="B16" s="451" t="s">
        <v>315</v>
      </c>
      <c r="C16" s="447"/>
      <c r="D16" s="447" t="s">
        <v>17</v>
      </c>
      <c r="E16" s="448"/>
      <c r="F16" s="448"/>
      <c r="G16" s="447"/>
      <c r="H16" s="448"/>
      <c r="I16" s="449">
        <f t="shared" si="0"/>
        <v>0</v>
      </c>
      <c r="J16" s="63"/>
      <c r="K16" s="461"/>
      <c r="L16" s="462"/>
      <c r="M16" s="461"/>
      <c r="N16" s="462"/>
      <c r="O16" s="463"/>
    </row>
    <row r="17" spans="1:15" ht="21.75" customHeight="1">
      <c r="A17" s="59">
        <v>9</v>
      </c>
      <c r="B17" s="451" t="s">
        <v>314</v>
      </c>
      <c r="C17" s="447"/>
      <c r="D17" s="447" t="s">
        <v>19</v>
      </c>
      <c r="E17" s="448"/>
      <c r="F17" s="448"/>
      <c r="G17" s="447"/>
      <c r="H17" s="448"/>
      <c r="I17" s="449">
        <f t="shared" si="0"/>
        <v>0</v>
      </c>
      <c r="J17" s="63"/>
      <c r="K17" s="464"/>
      <c r="L17" s="462"/>
      <c r="M17" s="461"/>
      <c r="N17" s="462"/>
      <c r="O17" s="463"/>
    </row>
    <row r="18" spans="1:15" ht="21.75" customHeight="1">
      <c r="A18" s="59">
        <v>10</v>
      </c>
      <c r="B18" s="451" t="s">
        <v>313</v>
      </c>
      <c r="C18" s="446"/>
      <c r="D18" s="447" t="s">
        <v>209</v>
      </c>
      <c r="E18" s="447"/>
      <c r="F18" s="448"/>
      <c r="G18" s="447"/>
      <c r="H18" s="448"/>
      <c r="I18" s="449">
        <f t="shared" si="0"/>
        <v>0</v>
      </c>
      <c r="J18" s="155"/>
      <c r="K18" s="464"/>
      <c r="L18" s="462"/>
      <c r="M18" s="461"/>
      <c r="N18" s="462"/>
      <c r="O18" s="463"/>
    </row>
    <row r="19" spans="1:15" ht="21.75" customHeight="1">
      <c r="A19" s="59">
        <v>11</v>
      </c>
      <c r="B19" s="451" t="s">
        <v>312</v>
      </c>
      <c r="C19" s="446"/>
      <c r="D19" s="447" t="s">
        <v>209</v>
      </c>
      <c r="E19" s="448"/>
      <c r="F19" s="448"/>
      <c r="G19" s="447"/>
      <c r="H19" s="448"/>
      <c r="I19" s="449">
        <f t="shared" si="0"/>
        <v>0</v>
      </c>
      <c r="J19" s="155"/>
      <c r="K19" s="464"/>
      <c r="L19" s="462"/>
      <c r="M19" s="461"/>
      <c r="N19" s="462"/>
      <c r="O19" s="463"/>
    </row>
    <row r="20" spans="1:15" ht="21.75" customHeight="1">
      <c r="A20" s="59">
        <v>12</v>
      </c>
      <c r="B20" s="451" t="s">
        <v>325</v>
      </c>
      <c r="C20" s="446"/>
      <c r="D20" s="447" t="s">
        <v>5</v>
      </c>
      <c r="E20" s="450"/>
      <c r="F20" s="448"/>
      <c r="G20" s="447"/>
      <c r="H20" s="448"/>
      <c r="I20" s="449">
        <f t="shared" si="0"/>
        <v>0</v>
      </c>
      <c r="J20" s="155"/>
      <c r="K20" s="464"/>
      <c r="L20" s="462"/>
      <c r="M20" s="461"/>
      <c r="N20" s="462"/>
      <c r="O20" s="463"/>
    </row>
    <row r="21" spans="1:15" ht="21.75" customHeight="1">
      <c r="A21" s="59">
        <v>13</v>
      </c>
      <c r="B21" s="445" t="s">
        <v>311</v>
      </c>
      <c r="C21" s="446"/>
      <c r="D21" s="447" t="s">
        <v>209</v>
      </c>
      <c r="E21" s="450"/>
      <c r="F21" s="448"/>
      <c r="G21" s="447"/>
      <c r="H21" s="448"/>
      <c r="I21" s="449">
        <f t="shared" si="0"/>
        <v>0</v>
      </c>
      <c r="J21" s="63"/>
      <c r="K21" s="467"/>
      <c r="L21" s="468"/>
      <c r="M21" s="467"/>
      <c r="N21" s="462"/>
      <c r="O21" s="463"/>
    </row>
    <row r="22" spans="1:15" ht="21.75" customHeight="1">
      <c r="A22" s="59">
        <v>14</v>
      </c>
      <c r="B22" s="445" t="s">
        <v>307</v>
      </c>
      <c r="C22" s="446"/>
      <c r="D22" s="447" t="s">
        <v>17</v>
      </c>
      <c r="E22" s="447"/>
      <c r="F22" s="448"/>
      <c r="G22" s="447"/>
      <c r="H22" s="448"/>
      <c r="I22" s="449">
        <f t="shared" si="0"/>
        <v>0</v>
      </c>
      <c r="J22" s="155"/>
      <c r="K22" s="467"/>
      <c r="L22" s="468"/>
      <c r="M22" s="467"/>
      <c r="N22" s="462"/>
      <c r="O22" s="463"/>
    </row>
    <row r="23" spans="1:15" ht="21.75" customHeight="1">
      <c r="A23" s="59">
        <v>15</v>
      </c>
      <c r="B23" s="451" t="s">
        <v>308</v>
      </c>
      <c r="C23" s="446"/>
      <c r="D23" s="452" t="s">
        <v>5</v>
      </c>
      <c r="E23" s="452"/>
      <c r="F23" s="453"/>
      <c r="G23" s="452"/>
      <c r="H23" s="448"/>
      <c r="I23" s="449">
        <f t="shared" si="0"/>
        <v>0</v>
      </c>
      <c r="J23" s="155"/>
      <c r="K23" s="467"/>
      <c r="L23" s="468"/>
      <c r="M23" s="467"/>
      <c r="N23" s="462"/>
      <c r="O23" s="463"/>
    </row>
    <row r="24" spans="1:15" ht="21.75" customHeight="1">
      <c r="A24" s="59">
        <v>16</v>
      </c>
      <c r="B24" s="451" t="s">
        <v>310</v>
      </c>
      <c r="C24" s="453"/>
      <c r="D24" s="452" t="s">
        <v>19</v>
      </c>
      <c r="E24" s="446"/>
      <c r="F24" s="453"/>
      <c r="G24" s="448"/>
      <c r="H24" s="448"/>
      <c r="I24" s="449">
        <f t="shared" si="0"/>
        <v>0</v>
      </c>
      <c r="J24" s="155"/>
      <c r="K24" s="467"/>
      <c r="L24" s="468"/>
      <c r="M24" s="467"/>
      <c r="N24" s="462"/>
      <c r="O24" s="463"/>
    </row>
    <row r="25" spans="1:15" ht="21.75" customHeight="1">
      <c r="A25" s="59">
        <v>17</v>
      </c>
      <c r="B25" s="454" t="s">
        <v>309</v>
      </c>
      <c r="C25" s="446"/>
      <c r="D25" s="452" t="s">
        <v>5</v>
      </c>
      <c r="E25" s="446"/>
      <c r="F25" s="453"/>
      <c r="G25" s="452"/>
      <c r="H25" s="448"/>
      <c r="I25" s="449">
        <f t="shared" si="0"/>
        <v>0</v>
      </c>
      <c r="J25" s="155"/>
      <c r="K25" s="467"/>
      <c r="L25" s="468"/>
      <c r="M25" s="467"/>
      <c r="N25" s="462"/>
      <c r="O25" s="463"/>
    </row>
    <row r="26" spans="1:15" ht="21.75" customHeight="1">
      <c r="A26" s="59"/>
      <c r="B26" s="66"/>
      <c r="C26" s="63"/>
      <c r="D26" s="69"/>
      <c r="E26" s="70"/>
      <c r="F26" s="63"/>
      <c r="G26" s="63"/>
      <c r="H26" s="63"/>
      <c r="I26" s="63">
        <f t="shared" ref="I26" si="1">+F26+H26</f>
        <v>0</v>
      </c>
      <c r="J26" s="63"/>
      <c r="K26" s="464"/>
      <c r="L26" s="462"/>
      <c r="M26" s="461"/>
      <c r="N26" s="462"/>
      <c r="O26" s="463"/>
    </row>
    <row r="27" spans="1:15" s="25" customFormat="1" ht="22.5" customHeight="1">
      <c r="A27" s="21"/>
      <c r="B27" s="22" t="s">
        <v>129</v>
      </c>
      <c r="C27" s="23">
        <v>1</v>
      </c>
      <c r="D27" s="23" t="s">
        <v>12</v>
      </c>
      <c r="E27" s="24"/>
      <c r="F27" s="24">
        <f>SUM(F9:F26)</f>
        <v>0</v>
      </c>
      <c r="G27" s="24"/>
      <c r="H27" s="24">
        <f>SUM(H9:H26)</f>
        <v>0</v>
      </c>
      <c r="I27" s="24">
        <f>SUM(I9:I26)</f>
        <v>0</v>
      </c>
      <c r="J27" s="24"/>
      <c r="K27" s="460"/>
      <c r="L27" s="468"/>
      <c r="M27" s="467"/>
      <c r="N27" s="462"/>
      <c r="O27" s="463"/>
    </row>
    <row r="28" spans="1:15" s="50" customFormat="1" ht="21.75" customHeight="1">
      <c r="A28" s="46"/>
      <c r="B28" s="47" t="s">
        <v>381</v>
      </c>
      <c r="C28" s="48"/>
      <c r="D28" s="49"/>
      <c r="E28" s="48"/>
      <c r="F28" s="49"/>
      <c r="G28" s="48"/>
      <c r="H28" s="49"/>
      <c r="I28" s="49"/>
      <c r="J28" s="49"/>
    </row>
    <row r="29" spans="1:15" s="50" customFormat="1" ht="21.75" customHeight="1">
      <c r="A29" s="51"/>
      <c r="B29" s="52" t="s">
        <v>380</v>
      </c>
      <c r="C29" s="48"/>
      <c r="D29" s="53"/>
      <c r="E29" s="48"/>
      <c r="F29" s="49"/>
      <c r="G29" s="48"/>
      <c r="H29" s="49"/>
      <c r="I29" s="54"/>
      <c r="J29" s="49"/>
    </row>
    <row r="30" spans="1:15" s="72" customFormat="1" ht="22.7" customHeight="1">
      <c r="A30" s="90">
        <v>1</v>
      </c>
      <c r="B30" s="66" t="s">
        <v>280</v>
      </c>
      <c r="C30" s="63"/>
      <c r="D30" s="69"/>
      <c r="E30" s="70"/>
      <c r="F30" s="63"/>
      <c r="G30" s="70"/>
      <c r="H30" s="63"/>
      <c r="I30" s="63"/>
      <c r="J30" s="63"/>
    </row>
    <row r="31" spans="1:15" s="50" customFormat="1" ht="21.75" customHeight="1">
      <c r="A31" s="91">
        <v>1.1000000000000001</v>
      </c>
      <c r="B31" s="92" t="s">
        <v>16</v>
      </c>
      <c r="C31" s="63"/>
      <c r="D31" s="69" t="s">
        <v>17</v>
      </c>
      <c r="E31" s="70"/>
      <c r="F31" s="93"/>
      <c r="G31" s="70"/>
      <c r="H31" s="93"/>
      <c r="I31" s="93">
        <f>F31+H31</f>
        <v>0</v>
      </c>
      <c r="J31" s="69"/>
    </row>
    <row r="32" spans="1:15" s="50" customFormat="1" ht="21.75" customHeight="1">
      <c r="A32" s="91">
        <v>1.2</v>
      </c>
      <c r="B32" s="92" t="s">
        <v>94</v>
      </c>
      <c r="C32" s="63"/>
      <c r="D32" s="69" t="s">
        <v>17</v>
      </c>
      <c r="E32" s="48"/>
      <c r="F32" s="93"/>
      <c r="G32" s="70"/>
      <c r="H32" s="93"/>
      <c r="I32" s="93">
        <f>F32+H32</f>
        <v>0</v>
      </c>
      <c r="J32" s="63"/>
    </row>
    <row r="33" spans="1:10" s="50" customFormat="1" ht="21.75" customHeight="1">
      <c r="A33" s="94">
        <v>1.3</v>
      </c>
      <c r="B33" s="68" t="s">
        <v>114</v>
      </c>
      <c r="C33" s="63"/>
      <c r="D33" s="69" t="s">
        <v>17</v>
      </c>
      <c r="E33" s="48"/>
      <c r="F33" s="93"/>
      <c r="G33" s="70"/>
      <c r="H33" s="93"/>
      <c r="I33" s="93">
        <f>F33+H33</f>
        <v>0</v>
      </c>
      <c r="J33" s="63"/>
    </row>
    <row r="34" spans="1:10" s="50" customFormat="1" ht="21.75" customHeight="1">
      <c r="A34" s="95">
        <v>1.4</v>
      </c>
      <c r="B34" s="92" t="s">
        <v>18</v>
      </c>
      <c r="C34" s="63"/>
      <c r="D34" s="69"/>
      <c r="E34" s="70"/>
      <c r="F34" s="63"/>
      <c r="G34" s="70"/>
      <c r="H34" s="63"/>
      <c r="I34" s="63"/>
      <c r="J34" s="63"/>
    </row>
    <row r="35" spans="1:10" s="50" customFormat="1" ht="21.75" customHeight="1">
      <c r="A35" s="96"/>
      <c r="B35" s="97" t="s">
        <v>382</v>
      </c>
      <c r="C35" s="63"/>
      <c r="D35" s="69" t="s">
        <v>19</v>
      </c>
      <c r="E35" s="98"/>
      <c r="F35" s="93"/>
      <c r="G35" s="70"/>
      <c r="H35" s="93"/>
      <c r="I35" s="93">
        <f>F35+H35</f>
        <v>0</v>
      </c>
      <c r="J35" s="63"/>
    </row>
    <row r="36" spans="1:10" s="50" customFormat="1" ht="21.75" customHeight="1">
      <c r="A36" s="96"/>
      <c r="B36" s="97" t="s">
        <v>281</v>
      </c>
      <c r="C36" s="63"/>
      <c r="D36" s="69" t="s">
        <v>19</v>
      </c>
      <c r="E36" s="70"/>
      <c r="F36" s="93"/>
      <c r="G36" s="70"/>
      <c r="H36" s="93"/>
      <c r="I36" s="93">
        <f>F36+H36</f>
        <v>0</v>
      </c>
      <c r="J36" s="69"/>
    </row>
    <row r="37" spans="1:10" s="50" customFormat="1" ht="21.75" customHeight="1">
      <c r="A37" s="99">
        <v>1.5</v>
      </c>
      <c r="B37" s="92" t="s">
        <v>20</v>
      </c>
      <c r="C37" s="63"/>
      <c r="D37" s="69"/>
      <c r="E37" s="70"/>
      <c r="F37" s="63"/>
      <c r="G37" s="70"/>
      <c r="H37" s="63"/>
      <c r="I37" s="63"/>
      <c r="J37" s="63"/>
    </row>
    <row r="38" spans="1:10" s="50" customFormat="1" ht="21.75" customHeight="1">
      <c r="A38" s="100"/>
      <c r="B38" s="101" t="s">
        <v>95</v>
      </c>
      <c r="C38" s="63"/>
      <c r="D38" s="69" t="s">
        <v>5</v>
      </c>
      <c r="E38" s="70"/>
      <c r="F38" s="93"/>
      <c r="G38" s="70"/>
      <c r="H38" s="93"/>
      <c r="I38" s="93">
        <f>F38+H38</f>
        <v>0</v>
      </c>
      <c r="J38" s="69"/>
    </row>
    <row r="39" spans="1:10" s="50" customFormat="1" ht="21.75" customHeight="1">
      <c r="A39" s="102"/>
      <c r="B39" s="103" t="s">
        <v>96</v>
      </c>
      <c r="C39" s="63"/>
      <c r="D39" s="69" t="s">
        <v>5</v>
      </c>
      <c r="E39" s="70"/>
      <c r="F39" s="93"/>
      <c r="G39" s="70"/>
      <c r="H39" s="93"/>
      <c r="I39" s="93">
        <f>F39+H39</f>
        <v>0</v>
      </c>
      <c r="J39" s="69"/>
    </row>
    <row r="40" spans="1:10" s="50" customFormat="1" ht="21.75" customHeight="1">
      <c r="A40" s="104">
        <v>1.6</v>
      </c>
      <c r="B40" s="92" t="s">
        <v>21</v>
      </c>
      <c r="C40" s="63"/>
      <c r="D40" s="69"/>
      <c r="E40" s="70"/>
      <c r="F40" s="63"/>
      <c r="G40" s="70"/>
      <c r="H40" s="63"/>
      <c r="I40" s="63"/>
      <c r="J40" s="63"/>
    </row>
    <row r="41" spans="1:10" s="50" customFormat="1" ht="21.75" customHeight="1">
      <c r="A41" s="102"/>
      <c r="B41" s="20" t="s">
        <v>22</v>
      </c>
      <c r="C41" s="63"/>
      <c r="D41" s="69"/>
      <c r="E41" s="70"/>
      <c r="F41" s="63"/>
      <c r="G41" s="70"/>
      <c r="H41" s="63"/>
      <c r="I41" s="63"/>
      <c r="J41" s="63"/>
    </row>
    <row r="42" spans="1:10" s="50" customFormat="1" ht="21.75" customHeight="1">
      <c r="A42" s="91"/>
      <c r="B42" s="105" t="s">
        <v>97</v>
      </c>
      <c r="C42" s="63"/>
      <c r="D42" s="69" t="s">
        <v>23</v>
      </c>
      <c r="E42" s="70"/>
      <c r="F42" s="93"/>
      <c r="G42" s="70"/>
      <c r="H42" s="93"/>
      <c r="I42" s="93">
        <f>F42+H42</f>
        <v>0</v>
      </c>
      <c r="J42" s="69"/>
    </row>
    <row r="43" spans="1:10" s="50" customFormat="1" ht="21.75" customHeight="1">
      <c r="A43" s="91"/>
      <c r="B43" s="105" t="s">
        <v>98</v>
      </c>
      <c r="C43" s="63"/>
      <c r="D43" s="69" t="s">
        <v>23</v>
      </c>
      <c r="E43" s="70"/>
      <c r="F43" s="93"/>
      <c r="G43" s="70"/>
      <c r="H43" s="93"/>
      <c r="I43" s="93">
        <f>F43+H43</f>
        <v>0</v>
      </c>
      <c r="J43" s="69"/>
    </row>
    <row r="44" spans="1:10" s="50" customFormat="1" ht="21.75" customHeight="1">
      <c r="A44" s="102"/>
      <c r="B44" s="20" t="s">
        <v>68</v>
      </c>
      <c r="C44" s="63"/>
      <c r="D44" s="69"/>
      <c r="E44" s="70"/>
      <c r="F44" s="63"/>
      <c r="G44" s="70"/>
      <c r="H44" s="63"/>
      <c r="I44" s="63"/>
      <c r="J44" s="69"/>
    </row>
    <row r="45" spans="1:10" s="50" customFormat="1" ht="21.75" customHeight="1">
      <c r="A45" s="91"/>
      <c r="B45" s="105" t="s">
        <v>99</v>
      </c>
      <c r="C45" s="63"/>
      <c r="D45" s="69" t="s">
        <v>23</v>
      </c>
      <c r="E45" s="70"/>
      <c r="F45" s="93"/>
      <c r="G45" s="70"/>
      <c r="H45" s="93"/>
      <c r="I45" s="93">
        <f>F45+H45</f>
        <v>0</v>
      </c>
      <c r="J45" s="69"/>
    </row>
    <row r="46" spans="1:10" s="50" customFormat="1" ht="21.75" customHeight="1">
      <c r="A46" s="91"/>
      <c r="B46" s="105" t="s">
        <v>100</v>
      </c>
      <c r="C46" s="63"/>
      <c r="D46" s="69" t="s">
        <v>23</v>
      </c>
      <c r="E46" s="70"/>
      <c r="F46" s="93"/>
      <c r="G46" s="70"/>
      <c r="H46" s="93"/>
      <c r="I46" s="93">
        <f>F46+H46</f>
        <v>0</v>
      </c>
      <c r="J46" s="69"/>
    </row>
    <row r="47" spans="1:10" s="50" customFormat="1" ht="21.75" customHeight="1">
      <c r="A47" s="96"/>
      <c r="B47" s="105" t="s">
        <v>92</v>
      </c>
      <c r="C47" s="63"/>
      <c r="D47" s="69" t="s">
        <v>23</v>
      </c>
      <c r="E47" s="70"/>
      <c r="F47" s="93"/>
      <c r="G47" s="70"/>
      <c r="H47" s="93"/>
      <c r="I47" s="93">
        <f>F47+H47</f>
        <v>0</v>
      </c>
      <c r="J47" s="69"/>
    </row>
    <row r="48" spans="1:10" ht="22.5" customHeight="1">
      <c r="A48" s="104">
        <v>1.7</v>
      </c>
      <c r="B48" s="92" t="s">
        <v>101</v>
      </c>
      <c r="C48" s="106"/>
      <c r="D48" s="62"/>
      <c r="E48" s="107"/>
      <c r="F48" s="108"/>
      <c r="G48" s="109"/>
      <c r="H48" s="108"/>
      <c r="I48" s="108"/>
      <c r="J48" s="110"/>
    </row>
    <row r="49" spans="1:10" s="50" customFormat="1" ht="21.75" customHeight="1">
      <c r="A49" s="91"/>
      <c r="B49" s="105" t="s">
        <v>102</v>
      </c>
      <c r="C49" s="63"/>
      <c r="D49" s="69" t="s">
        <v>17</v>
      </c>
      <c r="E49" s="70"/>
      <c r="F49" s="93"/>
      <c r="G49" s="70"/>
      <c r="H49" s="93"/>
      <c r="I49" s="93">
        <f>F49+H49</f>
        <v>0</v>
      </c>
      <c r="J49" s="69"/>
    </row>
    <row r="50" spans="1:10" s="50" customFormat="1" ht="21.75" customHeight="1">
      <c r="A50" s="91"/>
      <c r="B50" s="105" t="s">
        <v>103</v>
      </c>
      <c r="C50" s="63"/>
      <c r="D50" s="69" t="s">
        <v>17</v>
      </c>
      <c r="E50" s="70"/>
      <c r="F50" s="93"/>
      <c r="G50" s="70"/>
      <c r="H50" s="93"/>
      <c r="I50" s="93">
        <f>F50+H50</f>
        <v>0</v>
      </c>
      <c r="J50" s="69"/>
    </row>
    <row r="51" spans="1:10" s="50" customFormat="1" ht="21.75" customHeight="1">
      <c r="A51" s="111">
        <v>1.8</v>
      </c>
      <c r="B51" s="112" t="s">
        <v>33</v>
      </c>
      <c r="C51" s="63"/>
      <c r="D51" s="69"/>
      <c r="E51" s="70"/>
      <c r="F51" s="63"/>
      <c r="G51" s="70"/>
      <c r="H51" s="63"/>
      <c r="I51" s="63"/>
      <c r="J51" s="63"/>
    </row>
    <row r="52" spans="1:10" s="115" customFormat="1" ht="21.75" customHeight="1">
      <c r="A52" s="91"/>
      <c r="B52" s="113" t="s">
        <v>124</v>
      </c>
      <c r="C52" s="48"/>
      <c r="D52" s="114" t="s">
        <v>23</v>
      </c>
      <c r="E52" s="48"/>
      <c r="F52" s="93"/>
      <c r="G52" s="93"/>
      <c r="H52" s="93"/>
      <c r="I52" s="93">
        <f>F52+H52</f>
        <v>0</v>
      </c>
      <c r="J52" s="48"/>
    </row>
    <row r="53" spans="1:10" s="115" customFormat="1" ht="21.75" customHeight="1">
      <c r="A53" s="91"/>
      <c r="B53" s="113" t="s">
        <v>125</v>
      </c>
      <c r="C53" s="48"/>
      <c r="D53" s="114" t="s">
        <v>23</v>
      </c>
      <c r="E53" s="48"/>
      <c r="F53" s="93"/>
      <c r="G53" s="93"/>
      <c r="H53" s="93"/>
      <c r="I53" s="93">
        <f>F53+H53</f>
        <v>0</v>
      </c>
      <c r="J53" s="48"/>
    </row>
    <row r="54" spans="1:10" s="115" customFormat="1" ht="21.75" customHeight="1">
      <c r="A54" s="91"/>
      <c r="B54" s="113" t="s">
        <v>126</v>
      </c>
      <c r="C54" s="48"/>
      <c r="D54" s="114" t="s">
        <v>23</v>
      </c>
      <c r="E54" s="48"/>
      <c r="F54" s="93"/>
      <c r="G54" s="93"/>
      <c r="H54" s="93"/>
      <c r="I54" s="93">
        <f>F54+H54</f>
        <v>0</v>
      </c>
      <c r="J54" s="48"/>
    </row>
    <row r="55" spans="1:10" s="115" customFormat="1" ht="21.75" customHeight="1">
      <c r="A55" s="91"/>
      <c r="B55" s="113" t="s">
        <v>115</v>
      </c>
      <c r="C55" s="48"/>
      <c r="D55" s="114" t="s">
        <v>23</v>
      </c>
      <c r="E55" s="48"/>
      <c r="F55" s="93"/>
      <c r="G55" s="93"/>
      <c r="H55" s="93"/>
      <c r="I55" s="93">
        <f t="shared" ref="I55" si="2">F55+H55</f>
        <v>0</v>
      </c>
      <c r="J55" s="48"/>
    </row>
    <row r="56" spans="1:10" s="115" customFormat="1" ht="21.75" customHeight="1">
      <c r="A56" s="116"/>
      <c r="B56" s="113" t="s">
        <v>116</v>
      </c>
      <c r="C56" s="48"/>
      <c r="D56" s="114" t="s">
        <v>24</v>
      </c>
      <c r="E56" s="114"/>
      <c r="F56" s="93"/>
      <c r="G56" s="93"/>
      <c r="H56" s="93"/>
      <c r="I56" s="93">
        <f>F56+H56</f>
        <v>0</v>
      </c>
      <c r="J56" s="48"/>
    </row>
    <row r="57" spans="1:10" s="115" customFormat="1" ht="21.75" customHeight="1">
      <c r="A57" s="116"/>
      <c r="B57" s="113" t="s">
        <v>117</v>
      </c>
      <c r="C57" s="48"/>
      <c r="D57" s="114" t="s">
        <v>24</v>
      </c>
      <c r="E57" s="98"/>
      <c r="F57" s="93"/>
      <c r="G57" s="93"/>
      <c r="H57" s="93"/>
      <c r="I57" s="93">
        <f>F57+H57</f>
        <v>0</v>
      </c>
      <c r="J57" s="48"/>
    </row>
    <row r="58" spans="1:10" s="50" customFormat="1" ht="21.75" customHeight="1">
      <c r="A58" s="96"/>
      <c r="B58" s="117" t="s">
        <v>84</v>
      </c>
      <c r="C58" s="63"/>
      <c r="D58" s="69" t="s">
        <v>5</v>
      </c>
      <c r="E58" s="70"/>
      <c r="F58" s="93"/>
      <c r="G58" s="70"/>
      <c r="H58" s="93"/>
      <c r="I58" s="93">
        <f>F58+H58</f>
        <v>0</v>
      </c>
      <c r="J58" s="69"/>
    </row>
    <row r="59" spans="1:10" s="50" customFormat="1" ht="21.75" customHeight="1">
      <c r="A59" s="96"/>
      <c r="B59" s="118" t="s">
        <v>118</v>
      </c>
      <c r="C59" s="63"/>
      <c r="D59" s="69" t="s">
        <v>24</v>
      </c>
      <c r="E59" s="70"/>
      <c r="F59" s="93"/>
      <c r="G59" s="70"/>
      <c r="H59" s="93"/>
      <c r="I59" s="93">
        <f>F59+H59</f>
        <v>0</v>
      </c>
      <c r="J59" s="69"/>
    </row>
    <row r="60" spans="1:10" s="25" customFormat="1" ht="22.5" customHeight="1">
      <c r="A60" s="21"/>
      <c r="B60" s="22" t="s">
        <v>25</v>
      </c>
      <c r="C60" s="23"/>
      <c r="D60" s="23"/>
      <c r="E60" s="24"/>
      <c r="F60" s="24">
        <f>SUM(F30:F59)</f>
        <v>0</v>
      </c>
      <c r="G60" s="24"/>
      <c r="H60" s="24">
        <f>SUM(H30:H59)</f>
        <v>0</v>
      </c>
      <c r="I60" s="24">
        <f>SUM(I30:I59)</f>
        <v>0</v>
      </c>
      <c r="J60" s="24"/>
    </row>
    <row r="61" spans="1:10" ht="21.75" customHeight="1">
      <c r="A61" s="119">
        <v>2</v>
      </c>
      <c r="B61" s="120" t="s">
        <v>13</v>
      </c>
      <c r="C61" s="63"/>
      <c r="D61" s="69"/>
      <c r="E61" s="70"/>
      <c r="F61" s="63"/>
      <c r="G61" s="70"/>
      <c r="H61" s="63"/>
      <c r="I61" s="63"/>
      <c r="J61" s="63"/>
    </row>
    <row r="62" spans="1:10" s="50" customFormat="1" ht="21.6" customHeight="1">
      <c r="A62" s="121">
        <v>2.1</v>
      </c>
      <c r="B62" s="122" t="s">
        <v>104</v>
      </c>
      <c r="C62" s="54"/>
      <c r="D62" s="53"/>
      <c r="E62" s="123"/>
      <c r="F62" s="54"/>
      <c r="G62" s="123"/>
      <c r="H62" s="54"/>
      <c r="I62" s="54"/>
      <c r="J62" s="54"/>
    </row>
    <row r="63" spans="1:10" s="50" customFormat="1" ht="21.6" customHeight="1">
      <c r="A63" s="124"/>
      <c r="B63" s="125" t="s">
        <v>169</v>
      </c>
      <c r="C63" s="114"/>
      <c r="D63" s="114" t="s">
        <v>5</v>
      </c>
      <c r="E63" s="98"/>
      <c r="F63" s="93"/>
      <c r="G63" s="93"/>
      <c r="H63" s="93"/>
      <c r="I63" s="93">
        <f>F63+H63</f>
        <v>0</v>
      </c>
      <c r="J63" s="57"/>
    </row>
    <row r="64" spans="1:10" s="50" customFormat="1" ht="21.6" customHeight="1">
      <c r="A64" s="124"/>
      <c r="B64" s="125" t="s">
        <v>170</v>
      </c>
      <c r="C64" s="57"/>
      <c r="D64" s="126"/>
      <c r="E64" s="55"/>
      <c r="F64" s="57"/>
      <c r="G64" s="55"/>
      <c r="H64" s="57"/>
      <c r="I64" s="57"/>
      <c r="J64" s="57"/>
    </row>
    <row r="65" spans="1:10" s="50" customFormat="1" ht="21.6" customHeight="1">
      <c r="A65" s="124"/>
      <c r="B65" s="125" t="s">
        <v>171</v>
      </c>
      <c r="C65" s="57"/>
      <c r="D65" s="126" t="s">
        <v>172</v>
      </c>
      <c r="E65" s="98"/>
      <c r="F65" s="93"/>
      <c r="G65" s="93"/>
      <c r="H65" s="93"/>
      <c r="I65" s="93">
        <f>F65+H65</f>
        <v>0</v>
      </c>
      <c r="J65" s="57"/>
    </row>
    <row r="66" spans="1:10" s="50" customFormat="1" ht="21.6" customHeight="1">
      <c r="A66" s="124"/>
      <c r="B66" s="125" t="s">
        <v>175</v>
      </c>
      <c r="C66" s="57"/>
      <c r="D66" s="114" t="s">
        <v>26</v>
      </c>
      <c r="E66" s="98"/>
      <c r="F66" s="93"/>
      <c r="G66" s="93"/>
      <c r="H66" s="93"/>
      <c r="I66" s="93">
        <f>F66+H66</f>
        <v>0</v>
      </c>
      <c r="J66" s="57"/>
    </row>
    <row r="67" spans="1:10" s="50" customFormat="1" ht="21.6" customHeight="1">
      <c r="A67" s="124"/>
      <c r="B67" s="125" t="s">
        <v>176</v>
      </c>
      <c r="C67" s="57"/>
      <c r="D67" s="114" t="s">
        <v>26</v>
      </c>
      <c r="E67" s="98"/>
      <c r="F67" s="93"/>
      <c r="G67" s="93"/>
      <c r="H67" s="93"/>
      <c r="I67" s="93">
        <f>F67+H67</f>
        <v>0</v>
      </c>
      <c r="J67" s="57"/>
    </row>
    <row r="68" spans="1:10" s="50" customFormat="1" ht="21.6" customHeight="1">
      <c r="A68" s="124"/>
      <c r="B68" s="125" t="s">
        <v>177</v>
      </c>
      <c r="C68" s="57"/>
      <c r="D68" s="126"/>
      <c r="E68" s="55"/>
      <c r="F68" s="57"/>
      <c r="G68" s="55"/>
      <c r="H68" s="57"/>
      <c r="I68" s="57"/>
      <c r="J68" s="57"/>
    </row>
    <row r="69" spans="1:10" s="14" customFormat="1" ht="21.75" customHeight="1">
      <c r="A69" s="127"/>
      <c r="B69" s="128" t="s">
        <v>270</v>
      </c>
      <c r="C69" s="129"/>
      <c r="D69" s="130" t="s">
        <v>26</v>
      </c>
      <c r="E69" s="129"/>
      <c r="F69" s="131"/>
      <c r="G69" s="131"/>
      <c r="H69" s="131"/>
      <c r="I69" s="131">
        <f>F69+H69</f>
        <v>0</v>
      </c>
      <c r="J69" s="132"/>
    </row>
    <row r="70" spans="1:10" s="14" customFormat="1" ht="21.75" customHeight="1">
      <c r="A70" s="127"/>
      <c r="B70" s="128" t="s">
        <v>271</v>
      </c>
      <c r="C70" s="129"/>
      <c r="D70" s="130"/>
      <c r="E70" s="129"/>
      <c r="F70" s="131"/>
      <c r="G70" s="131"/>
      <c r="H70" s="131"/>
      <c r="I70" s="131"/>
      <c r="J70" s="132"/>
    </row>
    <row r="71" spans="1:10" s="50" customFormat="1" ht="21.6" customHeight="1">
      <c r="A71" s="124"/>
      <c r="B71" s="122" t="s">
        <v>221</v>
      </c>
      <c r="C71" s="133"/>
      <c r="D71" s="134"/>
      <c r="E71" s="135"/>
      <c r="F71" s="133"/>
      <c r="G71" s="135"/>
      <c r="H71" s="133"/>
      <c r="I71" s="133"/>
      <c r="J71" s="57"/>
    </row>
    <row r="72" spans="1:10" s="50" customFormat="1" ht="21.6" customHeight="1">
      <c r="A72" s="124"/>
      <c r="B72" s="125" t="s">
        <v>223</v>
      </c>
      <c r="C72" s="114"/>
      <c r="D72" s="114" t="s">
        <v>5</v>
      </c>
      <c r="E72" s="98"/>
      <c r="F72" s="93"/>
      <c r="G72" s="93"/>
      <c r="H72" s="93"/>
      <c r="I72" s="93">
        <f>F72+H72</f>
        <v>0</v>
      </c>
      <c r="J72" s="57"/>
    </row>
    <row r="73" spans="1:10" s="50" customFormat="1" ht="21.6" customHeight="1">
      <c r="A73" s="124"/>
      <c r="B73" s="125" t="s">
        <v>222</v>
      </c>
      <c r="C73" s="57"/>
      <c r="D73" s="126"/>
      <c r="E73" s="55"/>
      <c r="F73" s="57"/>
      <c r="G73" s="55"/>
      <c r="H73" s="57"/>
      <c r="I73" s="57"/>
      <c r="J73" s="57"/>
    </row>
    <row r="74" spans="1:10" s="50" customFormat="1" ht="21.6" customHeight="1">
      <c r="A74" s="124"/>
      <c r="B74" s="125" t="s">
        <v>175</v>
      </c>
      <c r="C74" s="57"/>
      <c r="D74" s="114" t="s">
        <v>26</v>
      </c>
      <c r="E74" s="98"/>
      <c r="F74" s="93"/>
      <c r="G74" s="93"/>
      <c r="H74" s="93"/>
      <c r="I74" s="93">
        <f>F74+H74</f>
        <v>0</v>
      </c>
      <c r="J74" s="57"/>
    </row>
    <row r="75" spans="1:10" s="14" customFormat="1" ht="21.75" customHeight="1">
      <c r="A75" s="127"/>
      <c r="B75" s="128" t="s">
        <v>270</v>
      </c>
      <c r="C75" s="129"/>
      <c r="D75" s="130" t="s">
        <v>26</v>
      </c>
      <c r="E75" s="129"/>
      <c r="F75" s="131"/>
      <c r="G75" s="131"/>
      <c r="H75" s="131"/>
      <c r="I75" s="131">
        <f>F75+H75</f>
        <v>0</v>
      </c>
      <c r="J75" s="132"/>
    </row>
    <row r="76" spans="1:10" s="14" customFormat="1" ht="21.75" customHeight="1">
      <c r="A76" s="127"/>
      <c r="B76" s="128" t="s">
        <v>271</v>
      </c>
      <c r="C76" s="129"/>
      <c r="D76" s="130"/>
      <c r="E76" s="129"/>
      <c r="F76" s="131"/>
      <c r="G76" s="131"/>
      <c r="H76" s="131"/>
      <c r="I76" s="131"/>
      <c r="J76" s="132"/>
    </row>
    <row r="77" spans="1:10" s="25" customFormat="1" ht="22.5" customHeight="1">
      <c r="A77" s="136"/>
      <c r="B77" s="137" t="s">
        <v>93</v>
      </c>
      <c r="C77" s="138"/>
      <c r="D77" s="138"/>
      <c r="E77" s="139"/>
      <c r="F77" s="139">
        <f>SUM(F63:F76)</f>
        <v>0</v>
      </c>
      <c r="G77" s="139"/>
      <c r="H77" s="139">
        <f>SUM(H63:H76)</f>
        <v>0</v>
      </c>
      <c r="I77" s="139">
        <f>SUM(I63:I76)</f>
        <v>0</v>
      </c>
      <c r="J77" s="139"/>
    </row>
    <row r="78" spans="1:10" s="50" customFormat="1" ht="20.85" customHeight="1">
      <c r="A78" s="140">
        <v>2.2000000000000002</v>
      </c>
      <c r="B78" s="141" t="s">
        <v>34</v>
      </c>
      <c r="C78" s="49"/>
      <c r="D78" s="142"/>
      <c r="E78" s="48"/>
      <c r="F78" s="143"/>
      <c r="G78" s="93"/>
      <c r="H78" s="143"/>
      <c r="I78" s="143"/>
      <c r="J78" s="144"/>
    </row>
    <row r="79" spans="1:10" s="50" customFormat="1" ht="21.6" customHeight="1">
      <c r="A79" s="124"/>
      <c r="B79" s="125" t="s">
        <v>173</v>
      </c>
      <c r="C79" s="57"/>
      <c r="D79" s="114" t="s">
        <v>5</v>
      </c>
      <c r="E79" s="98"/>
      <c r="F79" s="93"/>
      <c r="G79" s="93"/>
      <c r="H79" s="93"/>
      <c r="I79" s="93">
        <f>F79+H79</f>
        <v>0</v>
      </c>
      <c r="J79" s="57"/>
    </row>
    <row r="80" spans="1:10" s="50" customFormat="1" ht="21.6" customHeight="1">
      <c r="A80" s="124"/>
      <c r="B80" s="125" t="s">
        <v>174</v>
      </c>
      <c r="C80" s="57"/>
      <c r="D80" s="126"/>
      <c r="E80" s="55"/>
      <c r="F80" s="57"/>
      <c r="G80" s="55"/>
      <c r="H80" s="57"/>
      <c r="I80" s="57"/>
      <c r="J80" s="57"/>
    </row>
    <row r="81" spans="1:10" s="14" customFormat="1" ht="24.75" customHeight="1">
      <c r="A81" s="145"/>
      <c r="B81" s="128" t="s">
        <v>272</v>
      </c>
      <c r="C81" s="129"/>
      <c r="D81" s="130" t="s">
        <v>5</v>
      </c>
      <c r="E81" s="130"/>
      <c r="F81" s="131"/>
      <c r="G81" s="131"/>
      <c r="H81" s="131"/>
      <c r="I81" s="131">
        <f>F81+H81</f>
        <v>0</v>
      </c>
      <c r="J81" s="132"/>
    </row>
    <row r="82" spans="1:10" s="115" customFormat="1" ht="20.85" customHeight="1">
      <c r="A82" s="116"/>
      <c r="B82" s="146"/>
      <c r="C82" s="48"/>
      <c r="D82" s="114"/>
      <c r="E82" s="98"/>
      <c r="F82" s="143"/>
      <c r="G82" s="93"/>
      <c r="H82" s="143"/>
      <c r="I82" s="143"/>
      <c r="J82" s="49"/>
    </row>
    <row r="83" spans="1:10" s="25" customFormat="1" ht="22.5" customHeight="1">
      <c r="A83" s="136"/>
      <c r="B83" s="137" t="s">
        <v>105</v>
      </c>
      <c r="C83" s="138"/>
      <c r="D83" s="138"/>
      <c r="E83" s="139"/>
      <c r="F83" s="139">
        <f>SUM(F78:F82)</f>
        <v>0</v>
      </c>
      <c r="G83" s="139"/>
      <c r="H83" s="139">
        <f>SUM(H79:H82)</f>
        <v>0</v>
      </c>
      <c r="I83" s="139">
        <f>SUM(I79:I82)</f>
        <v>0</v>
      </c>
      <c r="J83" s="139"/>
    </row>
    <row r="84" spans="1:10" ht="21.6" customHeight="1">
      <c r="A84" s="147">
        <v>2.2999999999999998</v>
      </c>
      <c r="B84" s="148" t="s">
        <v>106</v>
      </c>
      <c r="C84" s="63"/>
      <c r="D84" s="69"/>
      <c r="E84" s="70"/>
      <c r="F84" s="149"/>
      <c r="G84" s="150"/>
      <c r="H84" s="149"/>
      <c r="I84" s="149"/>
      <c r="J84" s="151"/>
    </row>
    <row r="85" spans="1:10" ht="21.6" customHeight="1">
      <c r="A85" s="152"/>
      <c r="B85" s="153" t="s">
        <v>178</v>
      </c>
      <c r="C85" s="57"/>
      <c r="D85" s="114" t="s">
        <v>5</v>
      </c>
      <c r="E85" s="98"/>
      <c r="F85" s="93"/>
      <c r="G85" s="93"/>
      <c r="H85" s="93"/>
      <c r="I85" s="93">
        <f t="shared" ref="I85:I93" si="3">F85+H85</f>
        <v>0</v>
      </c>
      <c r="J85" s="154"/>
    </row>
    <row r="86" spans="1:10" ht="21.6" customHeight="1">
      <c r="A86" s="152"/>
      <c r="B86" s="153" t="s">
        <v>179</v>
      </c>
      <c r="C86" s="155"/>
      <c r="D86" s="114" t="s">
        <v>5</v>
      </c>
      <c r="E86" s="98"/>
      <c r="F86" s="93"/>
      <c r="G86" s="93"/>
      <c r="H86" s="93"/>
      <c r="I86" s="93">
        <f t="shared" si="3"/>
        <v>0</v>
      </c>
      <c r="J86" s="154"/>
    </row>
    <row r="87" spans="1:10" ht="21.6" customHeight="1">
      <c r="A87" s="152"/>
      <c r="B87" s="156" t="s">
        <v>273</v>
      </c>
      <c r="C87" s="155"/>
      <c r="D87" s="114" t="s">
        <v>5</v>
      </c>
      <c r="E87" s="98"/>
      <c r="F87" s="93"/>
      <c r="G87" s="93"/>
      <c r="H87" s="93"/>
      <c r="I87" s="93">
        <f t="shared" si="3"/>
        <v>0</v>
      </c>
      <c r="J87" s="154"/>
    </row>
    <row r="88" spans="1:10" ht="21.6" customHeight="1">
      <c r="A88" s="152"/>
      <c r="B88" s="153" t="s">
        <v>35</v>
      </c>
      <c r="C88" s="155"/>
      <c r="D88" s="114" t="s">
        <v>5</v>
      </c>
      <c r="E88" s="98"/>
      <c r="F88" s="93"/>
      <c r="G88" s="93"/>
      <c r="H88" s="93"/>
      <c r="I88" s="93">
        <f t="shared" si="3"/>
        <v>0</v>
      </c>
      <c r="J88" s="154"/>
    </row>
    <row r="89" spans="1:10" ht="21.6" customHeight="1">
      <c r="A89" s="152"/>
      <c r="B89" s="153" t="s">
        <v>180</v>
      </c>
      <c r="C89" s="155"/>
      <c r="D89" s="114" t="s">
        <v>5</v>
      </c>
      <c r="E89" s="98"/>
      <c r="F89" s="93"/>
      <c r="G89" s="93"/>
      <c r="H89" s="93"/>
      <c r="I89" s="93">
        <f t="shared" si="3"/>
        <v>0</v>
      </c>
      <c r="J89" s="154"/>
    </row>
    <row r="90" spans="1:10" ht="21.6" customHeight="1">
      <c r="A90" s="152"/>
      <c r="B90" s="153" t="s">
        <v>181</v>
      </c>
      <c r="C90" s="155"/>
      <c r="D90" s="114" t="s">
        <v>5</v>
      </c>
      <c r="E90" s="98"/>
      <c r="F90" s="93"/>
      <c r="G90" s="93"/>
      <c r="H90" s="93"/>
      <c r="I90" s="93">
        <f t="shared" si="3"/>
        <v>0</v>
      </c>
      <c r="J90" s="154"/>
    </row>
    <row r="91" spans="1:10" ht="21.6" customHeight="1">
      <c r="A91" s="152"/>
      <c r="B91" s="153" t="s">
        <v>182</v>
      </c>
      <c r="C91" s="155"/>
      <c r="D91" s="114" t="s">
        <v>5</v>
      </c>
      <c r="E91" s="98"/>
      <c r="F91" s="93"/>
      <c r="G91" s="93"/>
      <c r="H91" s="93"/>
      <c r="I91" s="93">
        <f t="shared" si="3"/>
        <v>0</v>
      </c>
      <c r="J91" s="154"/>
    </row>
    <row r="92" spans="1:10" ht="21.6" customHeight="1">
      <c r="A92" s="152"/>
      <c r="B92" s="153" t="s">
        <v>187</v>
      </c>
      <c r="C92" s="155"/>
      <c r="D92" s="114" t="s">
        <v>5</v>
      </c>
      <c r="E92" s="98"/>
      <c r="F92" s="93"/>
      <c r="G92" s="93"/>
      <c r="H92" s="93"/>
      <c r="I92" s="93">
        <f t="shared" si="3"/>
        <v>0</v>
      </c>
      <c r="J92" s="154"/>
    </row>
    <row r="93" spans="1:10" ht="21.6" customHeight="1">
      <c r="A93" s="152"/>
      <c r="B93" s="153" t="s">
        <v>183</v>
      </c>
      <c r="C93" s="155"/>
      <c r="D93" s="114" t="s">
        <v>5</v>
      </c>
      <c r="E93" s="98"/>
      <c r="F93" s="93"/>
      <c r="G93" s="93"/>
      <c r="H93" s="93"/>
      <c r="I93" s="93">
        <f t="shared" si="3"/>
        <v>0</v>
      </c>
      <c r="J93" s="154"/>
    </row>
    <row r="94" spans="1:10" ht="21.6" customHeight="1">
      <c r="A94" s="152"/>
      <c r="B94" s="153" t="s">
        <v>184</v>
      </c>
      <c r="C94" s="155"/>
      <c r="D94" s="157"/>
      <c r="E94" s="158"/>
      <c r="F94" s="159"/>
      <c r="G94" s="160"/>
      <c r="H94" s="159"/>
      <c r="I94" s="159"/>
      <c r="J94" s="154"/>
    </row>
    <row r="95" spans="1:10" ht="21.6" customHeight="1">
      <c r="A95" s="152"/>
      <c r="B95" s="153" t="s">
        <v>186</v>
      </c>
      <c r="C95" s="155"/>
      <c r="D95" s="157" t="s">
        <v>24</v>
      </c>
      <c r="E95" s="98"/>
      <c r="F95" s="93"/>
      <c r="G95" s="93"/>
      <c r="H95" s="93"/>
      <c r="I95" s="93">
        <f>F95+H95</f>
        <v>0</v>
      </c>
      <c r="J95" s="154"/>
    </row>
    <row r="96" spans="1:10" ht="21.6" customHeight="1">
      <c r="A96" s="152"/>
      <c r="B96" s="153" t="s">
        <v>185</v>
      </c>
      <c r="C96" s="155"/>
      <c r="D96" s="157"/>
      <c r="E96" s="158"/>
      <c r="F96" s="159"/>
      <c r="G96" s="160"/>
      <c r="H96" s="159"/>
      <c r="I96" s="159"/>
      <c r="J96" s="154"/>
    </row>
    <row r="97" spans="1:10" ht="21.6" customHeight="1">
      <c r="A97" s="152"/>
      <c r="B97" s="153" t="s">
        <v>188</v>
      </c>
      <c r="C97" s="155"/>
      <c r="D97" s="157" t="s">
        <v>26</v>
      </c>
      <c r="E97" s="98"/>
      <c r="F97" s="93"/>
      <c r="G97" s="93"/>
      <c r="H97" s="93"/>
      <c r="I97" s="93">
        <f>F97+H97</f>
        <v>0</v>
      </c>
      <c r="J97" s="154"/>
    </row>
    <row r="98" spans="1:10" s="50" customFormat="1" ht="21.6" customHeight="1">
      <c r="A98" s="124"/>
      <c r="B98" s="122" t="s">
        <v>224</v>
      </c>
      <c r="C98" s="57"/>
      <c r="D98" s="126"/>
      <c r="E98" s="55"/>
      <c r="F98" s="57"/>
      <c r="G98" s="55"/>
      <c r="H98" s="57"/>
      <c r="I98" s="57"/>
      <c r="J98" s="57"/>
    </row>
    <row r="99" spans="1:10" ht="21.6" customHeight="1">
      <c r="A99" s="152"/>
      <c r="B99" s="153" t="s">
        <v>178</v>
      </c>
      <c r="C99" s="57"/>
      <c r="D99" s="114" t="s">
        <v>5</v>
      </c>
      <c r="E99" s="98"/>
      <c r="F99" s="93"/>
      <c r="G99" s="98"/>
      <c r="H99" s="93"/>
      <c r="I99" s="93">
        <f t="shared" ref="I99:I105" si="4">F99+H99</f>
        <v>0</v>
      </c>
      <c r="J99" s="154"/>
    </row>
    <row r="100" spans="1:10" ht="21.6" customHeight="1">
      <c r="A100" s="152"/>
      <c r="B100" s="153" t="s">
        <v>179</v>
      </c>
      <c r="C100" s="155"/>
      <c r="D100" s="114" t="s">
        <v>5</v>
      </c>
      <c r="E100" s="98"/>
      <c r="F100" s="93"/>
      <c r="G100" s="98"/>
      <c r="H100" s="93"/>
      <c r="I100" s="93">
        <f t="shared" si="4"/>
        <v>0</v>
      </c>
      <c r="J100" s="154"/>
    </row>
    <row r="101" spans="1:10" ht="21.6" customHeight="1">
      <c r="A101" s="152"/>
      <c r="B101" s="156" t="s">
        <v>273</v>
      </c>
      <c r="C101" s="155"/>
      <c r="D101" s="114" t="s">
        <v>5</v>
      </c>
      <c r="E101" s="98"/>
      <c r="F101" s="93"/>
      <c r="G101" s="98"/>
      <c r="H101" s="93"/>
      <c r="I101" s="93">
        <f t="shared" si="4"/>
        <v>0</v>
      </c>
      <c r="J101" s="154"/>
    </row>
    <row r="102" spans="1:10" ht="21.6" customHeight="1">
      <c r="A102" s="152"/>
      <c r="B102" s="153" t="s">
        <v>35</v>
      </c>
      <c r="C102" s="155"/>
      <c r="D102" s="114" t="s">
        <v>5</v>
      </c>
      <c r="E102" s="98"/>
      <c r="F102" s="93"/>
      <c r="G102" s="98"/>
      <c r="H102" s="93"/>
      <c r="I102" s="93">
        <f t="shared" si="4"/>
        <v>0</v>
      </c>
      <c r="J102" s="154"/>
    </row>
    <row r="103" spans="1:10" ht="21.6" customHeight="1">
      <c r="A103" s="152"/>
      <c r="B103" s="153" t="s">
        <v>180</v>
      </c>
      <c r="C103" s="155"/>
      <c r="D103" s="114" t="s">
        <v>5</v>
      </c>
      <c r="E103" s="98"/>
      <c r="F103" s="93"/>
      <c r="G103" s="98"/>
      <c r="H103" s="93"/>
      <c r="I103" s="93">
        <f t="shared" si="4"/>
        <v>0</v>
      </c>
      <c r="J103" s="154"/>
    </row>
    <row r="104" spans="1:10" ht="21.6" customHeight="1">
      <c r="A104" s="152"/>
      <c r="B104" s="153" t="s">
        <v>182</v>
      </c>
      <c r="C104" s="155"/>
      <c r="D104" s="114" t="s">
        <v>5</v>
      </c>
      <c r="E104" s="98"/>
      <c r="F104" s="93"/>
      <c r="G104" s="98"/>
      <c r="H104" s="93"/>
      <c r="I104" s="93">
        <f t="shared" si="4"/>
        <v>0</v>
      </c>
      <c r="J104" s="154"/>
    </row>
    <row r="105" spans="1:10" ht="21.6" customHeight="1">
      <c r="A105" s="152"/>
      <c r="B105" s="153" t="s">
        <v>187</v>
      </c>
      <c r="C105" s="155"/>
      <c r="D105" s="114" t="s">
        <v>5</v>
      </c>
      <c r="E105" s="98"/>
      <c r="F105" s="93"/>
      <c r="G105" s="98"/>
      <c r="H105" s="93"/>
      <c r="I105" s="93">
        <f t="shared" si="4"/>
        <v>0</v>
      </c>
      <c r="J105" s="154"/>
    </row>
    <row r="106" spans="1:10" s="25" customFormat="1" ht="22.5" customHeight="1">
      <c r="A106" s="136"/>
      <c r="B106" s="137" t="s">
        <v>107</v>
      </c>
      <c r="C106" s="138"/>
      <c r="D106" s="138"/>
      <c r="E106" s="139"/>
      <c r="F106" s="139">
        <f>SUM(F85:F105)</f>
        <v>0</v>
      </c>
      <c r="G106" s="139"/>
      <c r="H106" s="139">
        <f>SUM(H85:H105)</f>
        <v>0</v>
      </c>
      <c r="I106" s="139">
        <f>SUM(I85:I105)</f>
        <v>0</v>
      </c>
      <c r="J106" s="139"/>
    </row>
    <row r="107" spans="1:10" ht="20.85" customHeight="1">
      <c r="A107" s="147">
        <v>2.4</v>
      </c>
      <c r="B107" s="148" t="s">
        <v>108</v>
      </c>
      <c r="C107" s="63"/>
      <c r="D107" s="69"/>
      <c r="E107" s="70"/>
      <c r="F107" s="149"/>
      <c r="G107" s="150"/>
      <c r="H107" s="149"/>
      <c r="I107" s="149"/>
      <c r="J107" s="151"/>
    </row>
    <row r="108" spans="1:10" s="115" customFormat="1" ht="20.85" customHeight="1">
      <c r="A108" s="116"/>
      <c r="B108" s="161" t="s">
        <v>189</v>
      </c>
      <c r="C108" s="48"/>
      <c r="D108" s="114" t="s">
        <v>5</v>
      </c>
      <c r="E108" s="98"/>
      <c r="F108" s="93"/>
      <c r="G108" s="93"/>
      <c r="H108" s="93"/>
      <c r="I108" s="93">
        <f>F108+H108</f>
        <v>0</v>
      </c>
      <c r="J108" s="48"/>
    </row>
    <row r="109" spans="1:10" s="165" customFormat="1" ht="21.75" customHeight="1">
      <c r="A109" s="162"/>
      <c r="B109" s="161" t="s">
        <v>190</v>
      </c>
      <c r="C109" s="163"/>
      <c r="D109" s="114"/>
      <c r="E109" s="163"/>
      <c r="F109" s="163"/>
      <c r="G109" s="163"/>
      <c r="H109" s="163"/>
      <c r="I109" s="163"/>
      <c r="J109" s="164"/>
    </row>
    <row r="110" spans="1:10" s="165" customFormat="1" ht="21.75" customHeight="1">
      <c r="A110" s="166"/>
      <c r="B110" s="167" t="s">
        <v>192</v>
      </c>
      <c r="C110" s="168"/>
      <c r="D110" s="114" t="s">
        <v>5</v>
      </c>
      <c r="E110" s="98"/>
      <c r="F110" s="93"/>
      <c r="G110" s="93"/>
      <c r="H110" s="93"/>
      <c r="I110" s="93">
        <f>F110+H110</f>
        <v>0</v>
      </c>
      <c r="J110" s="169"/>
    </row>
    <row r="111" spans="1:10" s="165" customFormat="1" ht="21.75" customHeight="1">
      <c r="A111" s="166"/>
      <c r="B111" s="167" t="s">
        <v>193</v>
      </c>
      <c r="C111" s="168"/>
      <c r="D111" s="114" t="s">
        <v>5</v>
      </c>
      <c r="E111" s="98"/>
      <c r="F111" s="93"/>
      <c r="G111" s="93"/>
      <c r="H111" s="93"/>
      <c r="I111" s="93">
        <f>F111+H111</f>
        <v>0</v>
      </c>
      <c r="J111" s="169"/>
    </row>
    <row r="112" spans="1:10" s="165" customFormat="1" ht="21.75" customHeight="1">
      <c r="A112" s="166"/>
      <c r="B112" s="161" t="s">
        <v>194</v>
      </c>
      <c r="C112" s="48"/>
      <c r="D112" s="114" t="s">
        <v>5</v>
      </c>
      <c r="E112" s="98"/>
      <c r="F112" s="93"/>
      <c r="G112" s="98"/>
      <c r="H112" s="93"/>
      <c r="I112" s="93">
        <f>F112+H112</f>
        <v>0</v>
      </c>
      <c r="J112" s="169"/>
    </row>
    <row r="113" spans="1:10" s="165" customFormat="1" ht="21.75" customHeight="1">
      <c r="A113" s="166"/>
      <c r="B113" s="167" t="s">
        <v>191</v>
      </c>
      <c r="C113" s="163"/>
      <c r="D113" s="114" t="s">
        <v>26</v>
      </c>
      <c r="E113" s="163"/>
      <c r="F113" s="163"/>
      <c r="G113" s="163"/>
      <c r="H113" s="163"/>
      <c r="I113" s="163">
        <f>SUM(F113+H113)</f>
        <v>0</v>
      </c>
      <c r="J113" s="169"/>
    </row>
    <row r="114" spans="1:10" s="165" customFormat="1" ht="21.75" customHeight="1">
      <c r="A114" s="166"/>
      <c r="B114" s="122" t="s">
        <v>224</v>
      </c>
      <c r="C114" s="168"/>
      <c r="D114" s="170"/>
      <c r="E114" s="168"/>
      <c r="F114" s="168"/>
      <c r="G114" s="168"/>
      <c r="H114" s="168"/>
      <c r="I114" s="168"/>
      <c r="J114" s="169"/>
    </row>
    <row r="115" spans="1:10" s="165" customFormat="1" ht="21.75" customHeight="1">
      <c r="A115" s="166"/>
      <c r="B115" s="167" t="s">
        <v>193</v>
      </c>
      <c r="C115" s="168"/>
      <c r="D115" s="114" t="s">
        <v>5</v>
      </c>
      <c r="E115" s="98"/>
      <c r="F115" s="93"/>
      <c r="G115" s="98"/>
      <c r="H115" s="93"/>
      <c r="I115" s="93">
        <f>F115+H115</f>
        <v>0</v>
      </c>
      <c r="J115" s="169"/>
    </row>
    <row r="116" spans="1:10" s="165" customFormat="1" ht="21.75" customHeight="1">
      <c r="A116" s="166"/>
      <c r="B116" s="167" t="s">
        <v>192</v>
      </c>
      <c r="C116" s="168"/>
      <c r="D116" s="114" t="s">
        <v>5</v>
      </c>
      <c r="E116" s="98"/>
      <c r="F116" s="93"/>
      <c r="G116" s="98"/>
      <c r="H116" s="93"/>
      <c r="I116" s="93">
        <f>F116+H116</f>
        <v>0</v>
      </c>
      <c r="J116" s="169"/>
    </row>
    <row r="117" spans="1:10" s="165" customFormat="1" ht="21.75" customHeight="1">
      <c r="A117" s="166"/>
      <c r="B117" s="161" t="s">
        <v>194</v>
      </c>
      <c r="C117" s="48"/>
      <c r="D117" s="114" t="s">
        <v>5</v>
      </c>
      <c r="E117" s="98"/>
      <c r="F117" s="93"/>
      <c r="G117" s="98"/>
      <c r="H117" s="93"/>
      <c r="I117" s="93">
        <f>F117+H117</f>
        <v>0</v>
      </c>
      <c r="J117" s="169"/>
    </row>
    <row r="118" spans="1:10" s="25" customFormat="1" ht="22.5" customHeight="1">
      <c r="A118" s="136"/>
      <c r="B118" s="137" t="s">
        <v>109</v>
      </c>
      <c r="C118" s="138"/>
      <c r="D118" s="138"/>
      <c r="E118" s="139"/>
      <c r="F118" s="139">
        <f>SUM(F108:F117)</f>
        <v>0</v>
      </c>
      <c r="G118" s="139"/>
      <c r="H118" s="139">
        <f>SUM(H108:H117)</f>
        <v>0</v>
      </c>
      <c r="I118" s="139">
        <f>SUM(I108:I117)</f>
        <v>0</v>
      </c>
      <c r="J118" s="139"/>
    </row>
    <row r="119" spans="1:10" s="50" customFormat="1" ht="20.85" customHeight="1">
      <c r="A119" s="171">
        <v>2.5</v>
      </c>
      <c r="B119" s="172" t="s">
        <v>198</v>
      </c>
      <c r="C119" s="63"/>
      <c r="D119" s="69"/>
      <c r="E119" s="70"/>
      <c r="F119" s="149"/>
      <c r="G119" s="150"/>
      <c r="H119" s="149"/>
      <c r="I119" s="149"/>
      <c r="J119" s="151"/>
    </row>
    <row r="120" spans="1:10" s="115" customFormat="1" ht="20.85" customHeight="1">
      <c r="A120" s="116"/>
      <c r="B120" s="173" t="s">
        <v>195</v>
      </c>
      <c r="C120" s="98"/>
      <c r="D120" s="114" t="s">
        <v>24</v>
      </c>
      <c r="E120" s="98"/>
      <c r="F120" s="143"/>
      <c r="G120" s="93"/>
      <c r="H120" s="143"/>
      <c r="I120" s="143">
        <f>F120+H120</f>
        <v>0</v>
      </c>
      <c r="J120" s="49"/>
    </row>
    <row r="121" spans="1:10" s="115" customFormat="1" ht="20.85" customHeight="1">
      <c r="A121" s="116"/>
      <c r="B121" s="173" t="s">
        <v>196</v>
      </c>
      <c r="C121" s="98"/>
      <c r="D121" s="114"/>
      <c r="E121" s="98"/>
      <c r="F121" s="143"/>
      <c r="G121" s="93"/>
      <c r="H121" s="143"/>
      <c r="I121" s="143"/>
      <c r="J121" s="49"/>
    </row>
    <row r="122" spans="1:10" s="115" customFormat="1" ht="20.85" customHeight="1">
      <c r="A122" s="174"/>
      <c r="B122" s="173" t="s">
        <v>274</v>
      </c>
      <c r="C122" s="98"/>
      <c r="D122" s="114" t="s">
        <v>24</v>
      </c>
      <c r="E122" s="98"/>
      <c r="F122" s="143"/>
      <c r="G122" s="93"/>
      <c r="H122" s="143"/>
      <c r="I122" s="143">
        <f>F122+H122</f>
        <v>0</v>
      </c>
      <c r="J122" s="57"/>
    </row>
    <row r="123" spans="1:10" s="115" customFormat="1" ht="20.85" customHeight="1">
      <c r="A123" s="174"/>
      <c r="B123" s="173" t="s">
        <v>197</v>
      </c>
      <c r="C123" s="175"/>
      <c r="D123" s="170"/>
      <c r="E123" s="175"/>
      <c r="F123" s="176"/>
      <c r="G123" s="177"/>
      <c r="H123" s="176"/>
      <c r="I123" s="176"/>
      <c r="J123" s="57"/>
    </row>
    <row r="124" spans="1:10" s="115" customFormat="1" ht="20.85" customHeight="1">
      <c r="A124" s="174"/>
      <c r="B124" s="172" t="s">
        <v>225</v>
      </c>
      <c r="C124" s="175"/>
      <c r="D124" s="170"/>
      <c r="E124" s="175"/>
      <c r="F124" s="176"/>
      <c r="G124" s="177"/>
      <c r="H124" s="176"/>
      <c r="I124" s="176"/>
      <c r="J124" s="57"/>
    </row>
    <row r="125" spans="1:10" s="115" customFormat="1" ht="20.85" customHeight="1">
      <c r="A125" s="174"/>
      <c r="B125" s="173" t="s">
        <v>226</v>
      </c>
      <c r="C125" s="98"/>
      <c r="D125" s="114" t="s">
        <v>24</v>
      </c>
      <c r="E125" s="98"/>
      <c r="F125" s="143"/>
      <c r="G125" s="93"/>
      <c r="H125" s="143"/>
      <c r="I125" s="143">
        <f>F125+H125</f>
        <v>0</v>
      </c>
      <c r="J125" s="57"/>
    </row>
    <row r="126" spans="1:10" s="115" customFormat="1" ht="20.85" customHeight="1">
      <c r="A126" s="174"/>
      <c r="B126" s="173" t="s">
        <v>229</v>
      </c>
      <c r="C126" s="175"/>
      <c r="D126" s="170"/>
      <c r="E126" s="175"/>
      <c r="F126" s="176"/>
      <c r="G126" s="177"/>
      <c r="H126" s="176"/>
      <c r="I126" s="176"/>
      <c r="J126" s="57"/>
    </row>
    <row r="127" spans="1:10" s="115" customFormat="1" ht="20.85" customHeight="1">
      <c r="A127" s="174"/>
      <c r="B127" s="173" t="s">
        <v>227</v>
      </c>
      <c r="C127" s="98"/>
      <c r="D127" s="114" t="s">
        <v>24</v>
      </c>
      <c r="E127" s="98"/>
      <c r="F127" s="143"/>
      <c r="G127" s="93"/>
      <c r="H127" s="143"/>
      <c r="I127" s="143">
        <f>F127+H127</f>
        <v>0</v>
      </c>
      <c r="J127" s="57"/>
    </row>
    <row r="128" spans="1:10" s="115" customFormat="1" ht="20.85" customHeight="1">
      <c r="A128" s="174"/>
      <c r="B128" s="173" t="s">
        <v>228</v>
      </c>
      <c r="C128" s="175"/>
      <c r="D128" s="170"/>
      <c r="E128" s="175"/>
      <c r="F128" s="176"/>
      <c r="G128" s="177"/>
      <c r="H128" s="176"/>
      <c r="I128" s="176"/>
      <c r="J128" s="57"/>
    </row>
    <row r="129" spans="1:10" s="115" customFormat="1" ht="20.85" customHeight="1">
      <c r="A129" s="174"/>
      <c r="B129" s="178" t="s">
        <v>230</v>
      </c>
      <c r="C129" s="98"/>
      <c r="D129" s="114" t="s">
        <v>24</v>
      </c>
      <c r="E129" s="98"/>
      <c r="F129" s="143"/>
      <c r="G129" s="93"/>
      <c r="H129" s="143"/>
      <c r="I129" s="143">
        <f>F129+H129</f>
        <v>0</v>
      </c>
      <c r="J129" s="57"/>
    </row>
    <row r="130" spans="1:10" s="115" customFormat="1" ht="20.85" customHeight="1">
      <c r="A130" s="174"/>
      <c r="B130" s="178" t="s">
        <v>231</v>
      </c>
      <c r="C130" s="98"/>
      <c r="D130" s="114" t="s">
        <v>24</v>
      </c>
      <c r="E130" s="98"/>
      <c r="F130" s="143"/>
      <c r="G130" s="93"/>
      <c r="H130" s="143"/>
      <c r="I130" s="143">
        <f>F130+H130</f>
        <v>0</v>
      </c>
      <c r="J130" s="57"/>
    </row>
    <row r="131" spans="1:10" s="25" customFormat="1" ht="22.5" customHeight="1">
      <c r="A131" s="136"/>
      <c r="B131" s="137" t="s">
        <v>119</v>
      </c>
      <c r="C131" s="138"/>
      <c r="D131" s="138"/>
      <c r="E131" s="139"/>
      <c r="F131" s="139">
        <f>SUM(F120:F130)</f>
        <v>0</v>
      </c>
      <c r="G131" s="139"/>
      <c r="H131" s="139">
        <f>SUM(H120:H130)</f>
        <v>0</v>
      </c>
      <c r="I131" s="139">
        <f>SUM(I120:I130)</f>
        <v>0</v>
      </c>
      <c r="J131" s="139"/>
    </row>
    <row r="132" spans="1:10" s="50" customFormat="1" ht="21.75" customHeight="1">
      <c r="A132" s="479">
        <v>2.6</v>
      </c>
      <c r="B132" s="148" t="s">
        <v>36</v>
      </c>
      <c r="C132" s="49"/>
      <c r="D132" s="142"/>
      <c r="E132" s="49"/>
      <c r="F132" s="143"/>
      <c r="G132" s="143"/>
      <c r="H132" s="143"/>
      <c r="I132" s="143"/>
      <c r="J132" s="49"/>
    </row>
    <row r="133" spans="1:10" s="115" customFormat="1" ht="21.75" customHeight="1">
      <c r="A133" s="480"/>
      <c r="B133" s="598" t="s">
        <v>384</v>
      </c>
      <c r="C133" s="481"/>
      <c r="D133" s="142" t="s">
        <v>24</v>
      </c>
      <c r="E133" s="482"/>
      <c r="F133" s="143"/>
      <c r="G133" s="143"/>
      <c r="H133" s="143"/>
      <c r="I133" s="143">
        <f>F133+H133</f>
        <v>0</v>
      </c>
      <c r="J133" s="48"/>
    </row>
    <row r="134" spans="1:10" s="115" customFormat="1" ht="21.75" customHeight="1">
      <c r="A134" s="483"/>
      <c r="B134" s="600" t="s">
        <v>199</v>
      </c>
      <c r="C134" s="484"/>
      <c r="D134" s="126"/>
      <c r="E134" s="484"/>
      <c r="F134" s="176"/>
      <c r="G134" s="176"/>
      <c r="H134" s="176"/>
      <c r="I134" s="176"/>
      <c r="J134" s="55"/>
    </row>
    <row r="135" spans="1:10" s="115" customFormat="1" ht="21.75" customHeight="1">
      <c r="A135" s="483"/>
      <c r="B135" s="600" t="s">
        <v>200</v>
      </c>
      <c r="C135" s="484"/>
      <c r="D135" s="126"/>
      <c r="E135" s="484"/>
      <c r="F135" s="176"/>
      <c r="G135" s="176"/>
      <c r="H135" s="176"/>
      <c r="I135" s="176"/>
      <c r="J135" s="55"/>
    </row>
    <row r="136" spans="1:10" s="115" customFormat="1" ht="21.75" customHeight="1">
      <c r="A136" s="483"/>
      <c r="B136" s="600" t="s">
        <v>201</v>
      </c>
      <c r="C136" s="481"/>
      <c r="D136" s="142" t="s">
        <v>24</v>
      </c>
      <c r="E136" s="481"/>
      <c r="F136" s="143"/>
      <c r="G136" s="143"/>
      <c r="H136" s="143"/>
      <c r="I136" s="143">
        <f t="shared" ref="I136:I148" si="5">F136+H136</f>
        <v>0</v>
      </c>
      <c r="J136" s="55"/>
    </row>
    <row r="137" spans="1:10" s="115" customFormat="1" ht="21.75" customHeight="1">
      <c r="A137" s="483"/>
      <c r="B137" s="600" t="s">
        <v>383</v>
      </c>
      <c r="C137" s="481"/>
      <c r="D137" s="142" t="s">
        <v>24</v>
      </c>
      <c r="E137" s="481"/>
      <c r="F137" s="143"/>
      <c r="G137" s="143"/>
      <c r="H137" s="143"/>
      <c r="I137" s="143">
        <f t="shared" si="5"/>
        <v>0</v>
      </c>
      <c r="J137" s="55"/>
    </row>
    <row r="138" spans="1:10" s="115" customFormat="1" ht="21.75" customHeight="1">
      <c r="A138" s="483"/>
      <c r="B138" s="600" t="s">
        <v>385</v>
      </c>
      <c r="C138" s="481"/>
      <c r="D138" s="142" t="s">
        <v>24</v>
      </c>
      <c r="E138" s="482"/>
      <c r="F138" s="143"/>
      <c r="G138" s="143"/>
      <c r="H138" s="143"/>
      <c r="I138" s="143">
        <f t="shared" si="5"/>
        <v>0</v>
      </c>
      <c r="J138" s="55"/>
    </row>
    <row r="139" spans="1:10" s="115" customFormat="1" ht="21.75" customHeight="1">
      <c r="A139" s="483"/>
      <c r="B139" s="600" t="s">
        <v>202</v>
      </c>
      <c r="C139" s="481"/>
      <c r="D139" s="142" t="s">
        <v>24</v>
      </c>
      <c r="E139" s="481"/>
      <c r="F139" s="143"/>
      <c r="G139" s="143"/>
      <c r="H139" s="143"/>
      <c r="I139" s="143">
        <f t="shared" si="5"/>
        <v>0</v>
      </c>
      <c r="J139" s="55"/>
    </row>
    <row r="140" spans="1:10" s="115" customFormat="1" ht="21.75" customHeight="1">
      <c r="A140" s="483"/>
      <c r="B140" s="600" t="s">
        <v>203</v>
      </c>
      <c r="C140" s="481"/>
      <c r="D140" s="142" t="s">
        <v>24</v>
      </c>
      <c r="E140" s="481"/>
      <c r="F140" s="143"/>
      <c r="G140" s="143"/>
      <c r="H140" s="143"/>
      <c r="I140" s="143">
        <f t="shared" si="5"/>
        <v>0</v>
      </c>
      <c r="J140" s="55"/>
    </row>
    <row r="141" spans="1:10" s="115" customFormat="1" ht="21.75" customHeight="1">
      <c r="A141" s="483"/>
      <c r="B141" s="600" t="s">
        <v>204</v>
      </c>
      <c r="C141" s="481"/>
      <c r="D141" s="142" t="s">
        <v>24</v>
      </c>
      <c r="E141" s="481"/>
      <c r="F141" s="143"/>
      <c r="G141" s="143"/>
      <c r="H141" s="143"/>
      <c r="I141" s="143">
        <f t="shared" si="5"/>
        <v>0</v>
      </c>
      <c r="J141" s="55"/>
    </row>
    <row r="142" spans="1:10" s="115" customFormat="1" ht="21.75" customHeight="1">
      <c r="A142" s="483"/>
      <c r="B142" s="600" t="s">
        <v>205</v>
      </c>
      <c r="C142" s="481"/>
      <c r="D142" s="142" t="s">
        <v>24</v>
      </c>
      <c r="E142" s="481"/>
      <c r="F142" s="143"/>
      <c r="G142" s="143"/>
      <c r="H142" s="143"/>
      <c r="I142" s="143">
        <f t="shared" si="5"/>
        <v>0</v>
      </c>
      <c r="J142" s="55"/>
    </row>
    <row r="143" spans="1:10" s="115" customFormat="1" ht="21.75" customHeight="1">
      <c r="A143" s="483"/>
      <c r="B143" s="600" t="s">
        <v>206</v>
      </c>
      <c r="C143" s="481"/>
      <c r="D143" s="142" t="s">
        <v>24</v>
      </c>
      <c r="E143" s="481"/>
      <c r="F143" s="143"/>
      <c r="G143" s="143"/>
      <c r="H143" s="143"/>
      <c r="I143" s="143">
        <f t="shared" si="5"/>
        <v>0</v>
      </c>
      <c r="J143" s="55"/>
    </row>
    <row r="144" spans="1:10" s="115" customFormat="1" ht="21.75" customHeight="1">
      <c r="A144" s="483"/>
      <c r="B144" s="600" t="s">
        <v>207</v>
      </c>
      <c r="C144" s="484"/>
      <c r="D144" s="142" t="s">
        <v>24</v>
      </c>
      <c r="E144" s="481"/>
      <c r="F144" s="143"/>
      <c r="G144" s="143"/>
      <c r="H144" s="143"/>
      <c r="I144" s="143">
        <f t="shared" si="5"/>
        <v>0</v>
      </c>
      <c r="J144" s="55"/>
    </row>
    <row r="145" spans="1:10" s="115" customFormat="1" ht="21.75" customHeight="1">
      <c r="A145" s="483"/>
      <c r="B145" s="600" t="s">
        <v>208</v>
      </c>
      <c r="C145" s="484"/>
      <c r="D145" s="142" t="s">
        <v>24</v>
      </c>
      <c r="E145" s="481"/>
      <c r="F145" s="143"/>
      <c r="G145" s="143"/>
      <c r="H145" s="143"/>
      <c r="I145" s="143">
        <f t="shared" si="5"/>
        <v>0</v>
      </c>
      <c r="J145" s="55"/>
    </row>
    <row r="146" spans="1:10" s="115" customFormat="1" ht="21.75" customHeight="1">
      <c r="A146" s="483"/>
      <c r="B146" s="600" t="s">
        <v>386</v>
      </c>
      <c r="C146" s="484"/>
      <c r="D146" s="142" t="s">
        <v>24</v>
      </c>
      <c r="E146" s="482"/>
      <c r="F146" s="143"/>
      <c r="G146" s="143"/>
      <c r="H146" s="143"/>
      <c r="I146" s="143">
        <f t="shared" si="5"/>
        <v>0</v>
      </c>
      <c r="J146" s="55"/>
    </row>
    <row r="147" spans="1:10" s="115" customFormat="1" ht="21.75" customHeight="1">
      <c r="A147" s="483"/>
      <c r="B147" s="602" t="s">
        <v>210</v>
      </c>
      <c r="C147" s="484"/>
      <c r="D147" s="142"/>
      <c r="E147" s="481"/>
      <c r="F147" s="143"/>
      <c r="G147" s="143"/>
      <c r="H147" s="143"/>
      <c r="I147" s="143"/>
      <c r="J147" s="55"/>
    </row>
    <row r="148" spans="1:10" s="115" customFormat="1" ht="21.75" customHeight="1">
      <c r="A148" s="480"/>
      <c r="B148" s="279" t="s">
        <v>211</v>
      </c>
      <c r="C148" s="485"/>
      <c r="D148" s="486" t="s">
        <v>209</v>
      </c>
      <c r="E148" s="487"/>
      <c r="F148" s="143"/>
      <c r="G148" s="143"/>
      <c r="H148" s="143"/>
      <c r="I148" s="143">
        <f t="shared" si="5"/>
        <v>0</v>
      </c>
      <c r="J148" s="48"/>
    </row>
    <row r="149" spans="1:10" s="115" customFormat="1" ht="21.75" customHeight="1">
      <c r="A149" s="483"/>
      <c r="B149" s="279" t="s">
        <v>213</v>
      </c>
      <c r="C149" s="488"/>
      <c r="D149" s="489"/>
      <c r="E149" s="490"/>
      <c r="F149" s="176"/>
      <c r="G149" s="176"/>
      <c r="H149" s="176"/>
      <c r="I149" s="176"/>
      <c r="J149" s="55"/>
    </row>
    <row r="150" spans="1:10" s="115" customFormat="1" ht="21.75" customHeight="1">
      <c r="A150" s="483"/>
      <c r="B150" s="279" t="s">
        <v>212</v>
      </c>
      <c r="C150" s="485"/>
      <c r="D150" s="486" t="s">
        <v>209</v>
      </c>
      <c r="E150" s="487"/>
      <c r="F150" s="143"/>
      <c r="G150" s="143"/>
      <c r="H150" s="143"/>
      <c r="I150" s="143">
        <f>F150+H150</f>
        <v>0</v>
      </c>
      <c r="J150" s="55"/>
    </row>
    <row r="151" spans="1:10" s="115" customFormat="1" ht="21.75" customHeight="1">
      <c r="A151" s="483"/>
      <c r="B151" s="555" t="s">
        <v>232</v>
      </c>
      <c r="C151" s="488"/>
      <c r="D151" s="489"/>
      <c r="E151" s="490"/>
      <c r="F151" s="176"/>
      <c r="G151" s="176"/>
      <c r="H151" s="176"/>
      <c r="I151" s="176"/>
      <c r="J151" s="55"/>
    </row>
    <row r="152" spans="1:10" s="115" customFormat="1" ht="20.85" customHeight="1">
      <c r="A152" s="483"/>
      <c r="B152" s="598" t="s">
        <v>387</v>
      </c>
      <c r="C152" s="491"/>
      <c r="D152" s="134"/>
      <c r="E152" s="491"/>
      <c r="F152" s="181"/>
      <c r="G152" s="181"/>
      <c r="H152" s="181"/>
      <c r="I152" s="181"/>
      <c r="J152" s="57"/>
    </row>
    <row r="153" spans="1:10" s="115" customFormat="1" ht="21.75" customHeight="1">
      <c r="A153" s="480"/>
      <c r="B153" s="600" t="s">
        <v>199</v>
      </c>
      <c r="C153" s="481"/>
      <c r="D153" s="142" t="s">
        <v>24</v>
      </c>
      <c r="E153" s="482"/>
      <c r="F153" s="143"/>
      <c r="G153" s="481"/>
      <c r="H153" s="143"/>
      <c r="I153" s="143">
        <f>F153+H153</f>
        <v>0</v>
      </c>
      <c r="J153" s="48"/>
    </row>
    <row r="154" spans="1:10" s="115" customFormat="1" ht="21.75" customHeight="1">
      <c r="A154" s="483"/>
      <c r="B154" s="600" t="s">
        <v>200</v>
      </c>
      <c r="C154" s="484"/>
      <c r="D154" s="126"/>
      <c r="E154" s="484"/>
      <c r="F154" s="176"/>
      <c r="G154" s="484"/>
      <c r="H154" s="176"/>
      <c r="I154" s="176"/>
      <c r="J154" s="55"/>
    </row>
    <row r="155" spans="1:10" s="115" customFormat="1" ht="21.75" customHeight="1">
      <c r="A155" s="483"/>
      <c r="B155" s="600" t="s">
        <v>201</v>
      </c>
      <c r="C155" s="484"/>
      <c r="D155" s="126"/>
      <c r="E155" s="484"/>
      <c r="F155" s="176"/>
      <c r="G155" s="484"/>
      <c r="H155" s="176"/>
      <c r="I155" s="176"/>
      <c r="J155" s="55"/>
    </row>
    <row r="156" spans="1:10" s="115" customFormat="1" ht="21.75" customHeight="1">
      <c r="A156" s="483"/>
      <c r="B156" s="600" t="s">
        <v>326</v>
      </c>
      <c r="C156" s="481"/>
      <c r="D156" s="142" t="s">
        <v>24</v>
      </c>
      <c r="E156" s="481"/>
      <c r="F156" s="143"/>
      <c r="G156" s="481"/>
      <c r="H156" s="143"/>
      <c r="I156" s="143">
        <f t="shared" ref="I156:I166" si="6">F156+H156</f>
        <v>0</v>
      </c>
      <c r="J156" s="55"/>
    </row>
    <row r="157" spans="1:10" s="115" customFormat="1" ht="21.75" customHeight="1">
      <c r="A157" s="483"/>
      <c r="B157" s="600" t="s">
        <v>233</v>
      </c>
      <c r="C157" s="481"/>
      <c r="D157" s="142" t="s">
        <v>24</v>
      </c>
      <c r="E157" s="481"/>
      <c r="F157" s="143"/>
      <c r="G157" s="481"/>
      <c r="H157" s="143"/>
      <c r="I157" s="143">
        <f t="shared" si="6"/>
        <v>0</v>
      </c>
      <c r="J157" s="55"/>
    </row>
    <row r="158" spans="1:10" s="115" customFormat="1" ht="21.75" customHeight="1">
      <c r="A158" s="483"/>
      <c r="B158" s="600" t="s">
        <v>202</v>
      </c>
      <c r="C158" s="481"/>
      <c r="D158" s="142" t="s">
        <v>24</v>
      </c>
      <c r="E158" s="481"/>
      <c r="F158" s="143"/>
      <c r="G158" s="143"/>
      <c r="H158" s="143"/>
      <c r="I158" s="143">
        <f t="shared" si="6"/>
        <v>0</v>
      </c>
      <c r="J158" s="55"/>
    </row>
    <row r="159" spans="1:10" s="115" customFormat="1" ht="21.75" customHeight="1">
      <c r="A159" s="483"/>
      <c r="B159" s="600" t="s">
        <v>203</v>
      </c>
      <c r="C159" s="481"/>
      <c r="D159" s="142" t="s">
        <v>24</v>
      </c>
      <c r="E159" s="481"/>
      <c r="F159" s="143"/>
      <c r="G159" s="481"/>
      <c r="H159" s="143"/>
      <c r="I159" s="143">
        <f t="shared" si="6"/>
        <v>0</v>
      </c>
      <c r="J159" s="55"/>
    </row>
    <row r="160" spans="1:10" s="115" customFormat="1" ht="21.75" customHeight="1">
      <c r="A160" s="483"/>
      <c r="B160" s="600" t="s">
        <v>204</v>
      </c>
      <c r="C160" s="481"/>
      <c r="D160" s="142" t="s">
        <v>24</v>
      </c>
      <c r="E160" s="481"/>
      <c r="F160" s="143"/>
      <c r="G160" s="481"/>
      <c r="H160" s="143"/>
      <c r="I160" s="143">
        <f t="shared" si="6"/>
        <v>0</v>
      </c>
      <c r="J160" s="55"/>
    </row>
    <row r="161" spans="1:10" s="115" customFormat="1" ht="21.75" customHeight="1">
      <c r="A161" s="483"/>
      <c r="B161" s="600" t="s">
        <v>205</v>
      </c>
      <c r="C161" s="481"/>
      <c r="D161" s="142" t="s">
        <v>24</v>
      </c>
      <c r="E161" s="481"/>
      <c r="F161" s="143"/>
      <c r="G161" s="481"/>
      <c r="H161" s="143"/>
      <c r="I161" s="143">
        <f t="shared" si="6"/>
        <v>0</v>
      </c>
      <c r="J161" s="55"/>
    </row>
    <row r="162" spans="1:10" s="115" customFormat="1" ht="21.75" customHeight="1">
      <c r="A162" s="483"/>
      <c r="B162" s="600" t="s">
        <v>206</v>
      </c>
      <c r="C162" s="481"/>
      <c r="D162" s="142" t="s">
        <v>24</v>
      </c>
      <c r="E162" s="481"/>
      <c r="F162" s="143"/>
      <c r="G162" s="481"/>
      <c r="H162" s="143"/>
      <c r="I162" s="143">
        <f t="shared" si="6"/>
        <v>0</v>
      </c>
      <c r="J162" s="55"/>
    </row>
    <row r="163" spans="1:10" s="115" customFormat="1" ht="21.75" customHeight="1">
      <c r="A163" s="483"/>
      <c r="B163" s="600" t="s">
        <v>207</v>
      </c>
      <c r="C163" s="481"/>
      <c r="D163" s="142" t="s">
        <v>24</v>
      </c>
      <c r="E163" s="481"/>
      <c r="F163" s="143"/>
      <c r="G163" s="481"/>
      <c r="H163" s="143"/>
      <c r="I163" s="143">
        <f t="shared" si="6"/>
        <v>0</v>
      </c>
      <c r="J163" s="55"/>
    </row>
    <row r="164" spans="1:10" s="115" customFormat="1" ht="21.75" customHeight="1">
      <c r="A164" s="483"/>
      <c r="B164" s="600" t="s">
        <v>208</v>
      </c>
      <c r="C164" s="481"/>
      <c r="D164" s="142" t="s">
        <v>24</v>
      </c>
      <c r="E164" s="481"/>
      <c r="F164" s="143"/>
      <c r="G164" s="143"/>
      <c r="H164" s="143"/>
      <c r="I164" s="143">
        <f t="shared" si="6"/>
        <v>0</v>
      </c>
      <c r="J164" s="55"/>
    </row>
    <row r="165" spans="1:10" s="115" customFormat="1" ht="21.75" customHeight="1">
      <c r="A165" s="483"/>
      <c r="B165" s="600" t="s">
        <v>388</v>
      </c>
      <c r="C165" s="481"/>
      <c r="D165" s="142" t="s">
        <v>24</v>
      </c>
      <c r="E165" s="481"/>
      <c r="F165" s="143"/>
      <c r="G165" s="143"/>
      <c r="H165" s="143"/>
      <c r="I165" s="143">
        <f t="shared" si="6"/>
        <v>0</v>
      </c>
      <c r="J165" s="55"/>
    </row>
    <row r="166" spans="1:10" s="115" customFormat="1" ht="21.75" customHeight="1">
      <c r="A166" s="483"/>
      <c r="B166" s="609" t="s">
        <v>234</v>
      </c>
      <c r="C166" s="484"/>
      <c r="D166" s="142" t="s">
        <v>24</v>
      </c>
      <c r="E166" s="481"/>
      <c r="F166" s="143"/>
      <c r="G166" s="481"/>
      <c r="H166" s="143"/>
      <c r="I166" s="143">
        <f t="shared" si="6"/>
        <v>0</v>
      </c>
      <c r="J166" s="55"/>
    </row>
    <row r="167" spans="1:10" s="115" customFormat="1" ht="21.75" customHeight="1">
      <c r="A167" s="483"/>
      <c r="B167" s="609" t="s">
        <v>235</v>
      </c>
      <c r="C167" s="484"/>
      <c r="D167" s="142"/>
      <c r="E167" s="482"/>
      <c r="F167" s="143"/>
      <c r="G167" s="481"/>
      <c r="H167" s="143"/>
      <c r="I167" s="143"/>
      <c r="J167" s="55"/>
    </row>
    <row r="168" spans="1:10" s="115" customFormat="1" ht="20.85" customHeight="1">
      <c r="A168" s="483"/>
      <c r="B168" s="609" t="s">
        <v>236</v>
      </c>
      <c r="C168" s="485"/>
      <c r="D168" s="486" t="s">
        <v>24</v>
      </c>
      <c r="E168" s="487"/>
      <c r="F168" s="143"/>
      <c r="G168" s="143"/>
      <c r="H168" s="143"/>
      <c r="I168" s="143">
        <f>F168+H168</f>
        <v>0</v>
      </c>
      <c r="J168" s="57"/>
    </row>
    <row r="169" spans="1:10" s="115" customFormat="1" ht="20.85" customHeight="1">
      <c r="A169" s="483"/>
      <c r="B169" s="609" t="s">
        <v>237</v>
      </c>
      <c r="C169" s="485"/>
      <c r="D169" s="486" t="s">
        <v>24</v>
      </c>
      <c r="E169" s="487"/>
      <c r="F169" s="143"/>
      <c r="G169" s="143"/>
      <c r="H169" s="143"/>
      <c r="I169" s="143">
        <f>F169+H169</f>
        <v>0</v>
      </c>
      <c r="J169" s="57"/>
    </row>
    <row r="170" spans="1:10" s="115" customFormat="1" ht="20.85" customHeight="1">
      <c r="A170" s="483"/>
      <c r="B170" s="609" t="s">
        <v>238</v>
      </c>
      <c r="C170" s="485"/>
      <c r="D170" s="486" t="s">
        <v>24</v>
      </c>
      <c r="E170" s="487"/>
      <c r="F170" s="143"/>
      <c r="G170" s="143"/>
      <c r="H170" s="143"/>
      <c r="I170" s="143">
        <f>F170+H170</f>
        <v>0</v>
      </c>
      <c r="J170" s="57"/>
    </row>
    <row r="171" spans="1:10" s="115" customFormat="1" ht="21.75" customHeight="1">
      <c r="A171" s="483"/>
      <c r="B171" s="492" t="s">
        <v>237</v>
      </c>
      <c r="C171" s="485"/>
      <c r="D171" s="486" t="s">
        <v>24</v>
      </c>
      <c r="E171" s="487"/>
      <c r="F171" s="143"/>
      <c r="G171" s="143"/>
      <c r="H171" s="143"/>
      <c r="I171" s="143">
        <f>F171+H171</f>
        <v>0</v>
      </c>
      <c r="J171" s="55"/>
    </row>
    <row r="172" spans="1:10" s="115" customFormat="1" ht="21.75" customHeight="1">
      <c r="A172" s="483"/>
      <c r="B172" s="492" t="s">
        <v>238</v>
      </c>
      <c r="C172" s="485"/>
      <c r="D172" s="486" t="s">
        <v>24</v>
      </c>
      <c r="E172" s="487"/>
      <c r="F172" s="143"/>
      <c r="G172" s="143"/>
      <c r="H172" s="143"/>
      <c r="I172" s="143">
        <f>F172+H172</f>
        <v>0</v>
      </c>
      <c r="J172" s="55"/>
    </row>
    <row r="173" spans="1:10" s="25" customFormat="1" ht="22.5" customHeight="1">
      <c r="A173" s="136"/>
      <c r="B173" s="137" t="s">
        <v>120</v>
      </c>
      <c r="C173" s="138"/>
      <c r="D173" s="138"/>
      <c r="E173" s="139"/>
      <c r="F173" s="139">
        <f>SUM(F133:F172)</f>
        <v>0</v>
      </c>
      <c r="G173" s="139"/>
      <c r="H173" s="139">
        <f>SUM(H133:H172)</f>
        <v>0</v>
      </c>
      <c r="I173" s="139">
        <f>SUM(I133:I172)</f>
        <v>0</v>
      </c>
      <c r="J173" s="139"/>
    </row>
    <row r="174" spans="1:10" s="25" customFormat="1" ht="21.75" customHeight="1">
      <c r="A174" s="183">
        <v>2.7</v>
      </c>
      <c r="B174" s="184" t="s">
        <v>27</v>
      </c>
      <c r="C174" s="185"/>
      <c r="D174" s="186"/>
      <c r="E174" s="185"/>
      <c r="F174" s="187"/>
      <c r="G174" s="188"/>
      <c r="H174" s="187"/>
      <c r="I174" s="187"/>
      <c r="J174" s="189"/>
    </row>
    <row r="175" spans="1:10" s="115" customFormat="1" ht="21.75" customHeight="1">
      <c r="A175" s="116"/>
      <c r="B175" s="161" t="s">
        <v>214</v>
      </c>
      <c r="C175" s="48"/>
      <c r="D175" s="114" t="s">
        <v>5</v>
      </c>
      <c r="E175" s="98"/>
      <c r="F175" s="143"/>
      <c r="G175" s="93"/>
      <c r="H175" s="143"/>
      <c r="I175" s="143">
        <f>F175+H175</f>
        <v>0</v>
      </c>
      <c r="J175" s="49"/>
    </row>
    <row r="176" spans="1:10" s="25" customFormat="1" ht="21.75" customHeight="1">
      <c r="A176" s="190"/>
      <c r="B176" s="161" t="s">
        <v>215</v>
      </c>
      <c r="C176" s="185"/>
      <c r="D176" s="186"/>
      <c r="E176" s="191"/>
      <c r="F176" s="187"/>
      <c r="G176" s="188"/>
      <c r="H176" s="187"/>
      <c r="I176" s="187"/>
      <c r="J176" s="112"/>
    </row>
    <row r="177" spans="1:10" s="115" customFormat="1" ht="21.75" customHeight="1">
      <c r="A177" s="116"/>
      <c r="B177" s="161" t="s">
        <v>216</v>
      </c>
      <c r="C177" s="48"/>
      <c r="D177" s="114"/>
      <c r="E177" s="98"/>
      <c r="F177" s="143"/>
      <c r="G177" s="93"/>
      <c r="H177" s="143"/>
      <c r="I177" s="143"/>
      <c r="J177" s="49"/>
    </row>
    <row r="178" spans="1:10" s="115" customFormat="1" ht="21.75" customHeight="1">
      <c r="A178" s="174"/>
      <c r="B178" s="184" t="s">
        <v>239</v>
      </c>
      <c r="C178" s="55"/>
      <c r="D178" s="170"/>
      <c r="E178" s="175"/>
      <c r="F178" s="176"/>
      <c r="G178" s="177"/>
      <c r="H178" s="176"/>
      <c r="I178" s="176"/>
      <c r="J178" s="57"/>
    </row>
    <row r="179" spans="1:10" s="115" customFormat="1" ht="21.75" customHeight="1">
      <c r="A179" s="116"/>
      <c r="B179" s="161" t="s">
        <v>214</v>
      </c>
      <c r="C179" s="48"/>
      <c r="D179" s="114" t="s">
        <v>5</v>
      </c>
      <c r="E179" s="98"/>
      <c r="F179" s="143"/>
      <c r="G179" s="93"/>
      <c r="H179" s="143"/>
      <c r="I179" s="143">
        <f>F179+H179</f>
        <v>0</v>
      </c>
      <c r="J179" s="49"/>
    </row>
    <row r="180" spans="1:10" s="25" customFormat="1" ht="21.75" customHeight="1">
      <c r="A180" s="190"/>
      <c r="B180" s="161" t="s">
        <v>215</v>
      </c>
      <c r="C180" s="185"/>
      <c r="D180" s="186"/>
      <c r="E180" s="191"/>
      <c r="F180" s="187"/>
      <c r="G180" s="188"/>
      <c r="H180" s="187"/>
      <c r="I180" s="187"/>
      <c r="J180" s="112"/>
    </row>
    <row r="181" spans="1:10" s="115" customFormat="1" ht="21.75" customHeight="1">
      <c r="A181" s="116"/>
      <c r="B181" s="161" t="s">
        <v>216</v>
      </c>
      <c r="C181" s="48"/>
      <c r="D181" s="114"/>
      <c r="E181" s="98"/>
      <c r="F181" s="143"/>
      <c r="G181" s="93"/>
      <c r="H181" s="143"/>
      <c r="I181" s="143"/>
      <c r="J181" s="49"/>
    </row>
    <row r="182" spans="1:10" s="25" customFormat="1" ht="22.5" customHeight="1">
      <c r="A182" s="136"/>
      <c r="B182" s="137" t="s">
        <v>121</v>
      </c>
      <c r="C182" s="138"/>
      <c r="D182" s="138"/>
      <c r="E182" s="139"/>
      <c r="F182" s="139">
        <f>SUM(F175:F181)</f>
        <v>0</v>
      </c>
      <c r="G182" s="139"/>
      <c r="H182" s="139">
        <f>SUM(H175:H181)</f>
        <v>0</v>
      </c>
      <c r="I182" s="139">
        <f>SUM(I175:I181)</f>
        <v>0</v>
      </c>
      <c r="J182" s="139"/>
    </row>
    <row r="183" spans="1:10" s="50" customFormat="1" ht="20.85" customHeight="1">
      <c r="A183" s="171">
        <v>2.8</v>
      </c>
      <c r="B183" s="172" t="s">
        <v>217</v>
      </c>
      <c r="C183" s="63"/>
      <c r="D183" s="69"/>
      <c r="E183" s="70"/>
      <c r="F183" s="149"/>
      <c r="G183" s="150"/>
      <c r="H183" s="149"/>
      <c r="I183" s="149"/>
      <c r="J183" s="151"/>
    </row>
    <row r="184" spans="1:10" s="115" customFormat="1" ht="20.85" customHeight="1">
      <c r="A184" s="116"/>
      <c r="B184" s="173" t="s">
        <v>218</v>
      </c>
      <c r="C184" s="98"/>
      <c r="D184" s="114" t="s">
        <v>26</v>
      </c>
      <c r="E184" s="98"/>
      <c r="F184" s="143"/>
      <c r="G184" s="93"/>
      <c r="H184" s="143"/>
      <c r="I184" s="143">
        <f>F184+H184</f>
        <v>0</v>
      </c>
      <c r="J184" s="49"/>
    </row>
    <row r="185" spans="1:10" s="115" customFormat="1" ht="20.85" customHeight="1">
      <c r="A185" s="116"/>
      <c r="B185" s="173" t="s">
        <v>219</v>
      </c>
      <c r="C185" s="98"/>
      <c r="D185" s="114" t="s">
        <v>26</v>
      </c>
      <c r="E185" s="98"/>
      <c r="F185" s="143"/>
      <c r="G185" s="93"/>
      <c r="H185" s="143"/>
      <c r="I185" s="143">
        <f>F185+H185</f>
        <v>0</v>
      </c>
      <c r="J185" s="49"/>
    </row>
    <row r="186" spans="1:10" s="115" customFormat="1" ht="20.85" customHeight="1">
      <c r="A186" s="174"/>
      <c r="B186" s="173" t="s">
        <v>220</v>
      </c>
      <c r="C186" s="98"/>
      <c r="D186" s="114" t="s">
        <v>5</v>
      </c>
      <c r="E186" s="98"/>
      <c r="F186" s="143"/>
      <c r="G186" s="93"/>
      <c r="H186" s="143"/>
      <c r="I186" s="143">
        <f>F186+H186</f>
        <v>0</v>
      </c>
      <c r="J186" s="57"/>
    </row>
    <row r="187" spans="1:10" s="115" customFormat="1" ht="20.85" customHeight="1">
      <c r="A187" s="174"/>
      <c r="B187" s="192"/>
      <c r="C187" s="179"/>
      <c r="D187" s="180"/>
      <c r="E187" s="179"/>
      <c r="F187" s="181"/>
      <c r="G187" s="182"/>
      <c r="H187" s="181"/>
      <c r="I187" s="181"/>
      <c r="J187" s="57"/>
    </row>
    <row r="188" spans="1:10" s="25" customFormat="1" ht="22.5" customHeight="1">
      <c r="A188" s="136"/>
      <c r="B188" s="137" t="s">
        <v>278</v>
      </c>
      <c r="C188" s="138"/>
      <c r="D188" s="138"/>
      <c r="E188" s="139"/>
      <c r="F188" s="139">
        <f>SUM(F184:F187)</f>
        <v>0</v>
      </c>
      <c r="G188" s="139"/>
      <c r="H188" s="139">
        <f>SUM(H184:H187)</f>
        <v>0</v>
      </c>
      <c r="I188" s="139">
        <f>SUM(I184:I187)</f>
        <v>0</v>
      </c>
      <c r="J188" s="139"/>
    </row>
    <row r="189" spans="1:10" s="25" customFormat="1" ht="22.5" customHeight="1">
      <c r="A189" s="21"/>
      <c r="B189" s="22" t="s">
        <v>28</v>
      </c>
      <c r="C189" s="23"/>
      <c r="D189" s="23"/>
      <c r="E189" s="24"/>
      <c r="F189" s="24">
        <f>F188+F182+F173+F131+F118+F106+F83+F77</f>
        <v>0</v>
      </c>
      <c r="G189" s="24"/>
      <c r="H189" s="24">
        <f>H188+H182+H173+H131+H118+H106+H83+H77</f>
        <v>0</v>
      </c>
      <c r="I189" s="24">
        <f>I188+I182+I173+I131+I118+I106+I83+I77</f>
        <v>0</v>
      </c>
      <c r="J189" s="24"/>
    </row>
    <row r="190" spans="1:10" ht="21.75" customHeight="1">
      <c r="A190" s="119">
        <v>3</v>
      </c>
      <c r="B190" s="120" t="s">
        <v>241</v>
      </c>
      <c r="C190" s="63"/>
      <c r="D190" s="69"/>
      <c r="E190" s="70"/>
      <c r="F190" s="63"/>
      <c r="G190" s="70"/>
      <c r="H190" s="63"/>
      <c r="I190" s="63"/>
      <c r="J190" s="63"/>
    </row>
    <row r="191" spans="1:10" s="50" customFormat="1" ht="21.6" customHeight="1">
      <c r="A191" s="121">
        <v>3.1</v>
      </c>
      <c r="B191" s="122" t="s">
        <v>37</v>
      </c>
      <c r="C191" s="54"/>
      <c r="D191" s="53"/>
      <c r="E191" s="123"/>
      <c r="F191" s="54"/>
      <c r="G191" s="123"/>
      <c r="H191" s="54"/>
      <c r="I191" s="54"/>
      <c r="J191" s="54"/>
    </row>
    <row r="192" spans="1:10" s="25" customFormat="1" ht="22.5" customHeight="1">
      <c r="A192" s="193" t="s">
        <v>38</v>
      </c>
      <c r="B192" s="194" t="s">
        <v>242</v>
      </c>
      <c r="C192" s="195"/>
      <c r="D192" s="195"/>
      <c r="E192" s="196"/>
      <c r="F192" s="197"/>
      <c r="G192" s="196"/>
      <c r="H192" s="196"/>
      <c r="I192" s="196"/>
      <c r="J192" s="198"/>
    </row>
    <row r="193" spans="1:10" s="25" customFormat="1" ht="22.5" customHeight="1">
      <c r="A193" s="199"/>
      <c r="B193" s="194" t="s">
        <v>69</v>
      </c>
      <c r="C193" s="200"/>
      <c r="D193" s="200" t="s">
        <v>26</v>
      </c>
      <c r="E193" s="197"/>
      <c r="F193" s="197"/>
      <c r="G193" s="197"/>
      <c r="H193" s="197"/>
      <c r="I193" s="197">
        <f t="shared" ref="I193:I197" si="7">F193+H193</f>
        <v>0</v>
      </c>
      <c r="J193" s="198"/>
    </row>
    <row r="194" spans="1:10" s="25" customFormat="1" ht="22.5" customHeight="1">
      <c r="A194" s="199"/>
      <c r="B194" s="194" t="s">
        <v>40</v>
      </c>
      <c r="C194" s="200"/>
      <c r="D194" s="200" t="s">
        <v>26</v>
      </c>
      <c r="E194" s="201"/>
      <c r="F194" s="202"/>
      <c r="G194" s="202"/>
      <c r="H194" s="202"/>
      <c r="I194" s="197">
        <f t="shared" si="7"/>
        <v>0</v>
      </c>
      <c r="J194" s="198"/>
    </row>
    <row r="195" spans="1:10" s="25" customFormat="1" ht="22.5" customHeight="1">
      <c r="A195" s="203" t="s">
        <v>41</v>
      </c>
      <c r="B195" s="194" t="s">
        <v>85</v>
      </c>
      <c r="C195" s="200"/>
      <c r="D195" s="200"/>
      <c r="E195" s="197"/>
      <c r="F195" s="197"/>
      <c r="G195" s="200"/>
      <c r="H195" s="197"/>
      <c r="I195" s="197">
        <f t="shared" si="7"/>
        <v>0</v>
      </c>
      <c r="J195" s="204"/>
    </row>
    <row r="196" spans="1:10" s="25" customFormat="1" ht="22.5" customHeight="1">
      <c r="A196" s="205"/>
      <c r="B196" s="194" t="s">
        <v>69</v>
      </c>
      <c r="C196" s="200"/>
      <c r="D196" s="200" t="s">
        <v>24</v>
      </c>
      <c r="E196" s="197"/>
      <c r="F196" s="197"/>
      <c r="G196" s="200"/>
      <c r="H196" s="197"/>
      <c r="I196" s="197">
        <f t="shared" si="7"/>
        <v>0</v>
      </c>
      <c r="J196" s="198"/>
    </row>
    <row r="197" spans="1:10" s="25" customFormat="1" ht="22.5" customHeight="1">
      <c r="A197" s="205"/>
      <c r="B197" s="194" t="s">
        <v>40</v>
      </c>
      <c r="C197" s="200"/>
      <c r="D197" s="200" t="s">
        <v>24</v>
      </c>
      <c r="E197" s="197"/>
      <c r="F197" s="197"/>
      <c r="G197" s="200"/>
      <c r="H197" s="197"/>
      <c r="I197" s="197">
        <f t="shared" si="7"/>
        <v>0</v>
      </c>
      <c r="J197" s="198"/>
    </row>
    <row r="198" spans="1:10" s="25" customFormat="1" ht="22.5" customHeight="1">
      <c r="A198" s="206" t="s">
        <v>43</v>
      </c>
      <c r="B198" s="194" t="s">
        <v>243</v>
      </c>
      <c r="C198" s="200"/>
      <c r="D198" s="200"/>
      <c r="E198" s="197"/>
      <c r="F198" s="197"/>
      <c r="G198" s="200"/>
      <c r="H198" s="197"/>
      <c r="I198" s="197"/>
      <c r="J198" s="198"/>
    </row>
    <row r="199" spans="1:10" s="25" customFormat="1" ht="22.5" customHeight="1">
      <c r="A199" s="205"/>
      <c r="B199" s="194" t="s">
        <v>69</v>
      </c>
      <c r="C199" s="200"/>
      <c r="D199" s="200" t="s">
        <v>24</v>
      </c>
      <c r="E199" s="197"/>
      <c r="F199" s="197"/>
      <c r="G199" s="200"/>
      <c r="H199" s="197"/>
      <c r="I199" s="197">
        <f t="shared" ref="I199" si="8">F199+H199</f>
        <v>0</v>
      </c>
      <c r="J199" s="198"/>
    </row>
    <row r="200" spans="1:10" s="207" customFormat="1" ht="22.5" customHeight="1">
      <c r="A200" s="206" t="s">
        <v>43</v>
      </c>
      <c r="B200" s="194" t="s">
        <v>86</v>
      </c>
      <c r="C200" s="200"/>
      <c r="D200" s="200"/>
      <c r="E200" s="197"/>
      <c r="F200" s="197"/>
      <c r="G200" s="200"/>
      <c r="H200" s="197"/>
      <c r="I200" s="197"/>
      <c r="J200" s="198"/>
    </row>
    <row r="201" spans="1:10" s="207" customFormat="1" ht="22.5" customHeight="1">
      <c r="A201" s="203"/>
      <c r="B201" s="194" t="s">
        <v>69</v>
      </c>
      <c r="C201" s="200"/>
      <c r="D201" s="200" t="s">
        <v>42</v>
      </c>
      <c r="E201" s="197"/>
      <c r="F201" s="197"/>
      <c r="G201" s="200"/>
      <c r="H201" s="197"/>
      <c r="I201" s="197">
        <f>F201+H201</f>
        <v>0</v>
      </c>
      <c r="J201" s="198"/>
    </row>
    <row r="202" spans="1:10" s="207" customFormat="1" ht="22.5" customHeight="1">
      <c r="A202" s="205" t="s">
        <v>44</v>
      </c>
      <c r="B202" s="208" t="s">
        <v>70</v>
      </c>
      <c r="C202" s="200"/>
      <c r="D202" s="200" t="s">
        <v>29</v>
      </c>
      <c r="E202" s="197"/>
      <c r="F202" s="197"/>
      <c r="G202" s="200"/>
      <c r="H202" s="197"/>
      <c r="I202" s="197">
        <f>F202+H202</f>
        <v>0</v>
      </c>
      <c r="J202" s="198"/>
    </row>
    <row r="203" spans="1:10" s="207" customFormat="1" ht="22.5" customHeight="1">
      <c r="A203" s="205" t="s">
        <v>45</v>
      </c>
      <c r="B203" s="194" t="s">
        <v>71</v>
      </c>
      <c r="C203" s="200"/>
      <c r="D203" s="200" t="s">
        <v>29</v>
      </c>
      <c r="E203" s="197"/>
      <c r="F203" s="197"/>
      <c r="G203" s="200"/>
      <c r="H203" s="197"/>
      <c r="I203" s="197">
        <f>F203+H203</f>
        <v>0</v>
      </c>
      <c r="J203" s="198"/>
    </row>
    <row r="204" spans="1:10" s="207" customFormat="1" ht="22.5" customHeight="1">
      <c r="A204" s="206" t="s">
        <v>87</v>
      </c>
      <c r="B204" s="194" t="s">
        <v>46</v>
      </c>
      <c r="C204" s="200"/>
      <c r="D204" s="200" t="s">
        <v>29</v>
      </c>
      <c r="E204" s="197"/>
      <c r="F204" s="197"/>
      <c r="G204" s="200"/>
      <c r="H204" s="197"/>
      <c r="I204" s="197">
        <f>F204+H204</f>
        <v>0</v>
      </c>
      <c r="J204" s="198"/>
    </row>
    <row r="205" spans="1:10" s="207" customFormat="1" ht="22.5" customHeight="1">
      <c r="A205" s="206" t="s">
        <v>244</v>
      </c>
      <c r="B205" s="194" t="s">
        <v>245</v>
      </c>
      <c r="C205" s="200"/>
      <c r="D205" s="200" t="s">
        <v>24</v>
      </c>
      <c r="E205" s="197"/>
      <c r="F205" s="197"/>
      <c r="G205" s="200"/>
      <c r="H205" s="197"/>
      <c r="I205" s="197">
        <f>F205+H205</f>
        <v>0</v>
      </c>
      <c r="J205" s="197"/>
    </row>
    <row r="206" spans="1:10" s="207" customFormat="1" ht="22.5" customHeight="1">
      <c r="A206" s="206"/>
      <c r="B206" s="194" t="s">
        <v>246</v>
      </c>
      <c r="C206" s="200"/>
      <c r="D206" s="200"/>
      <c r="E206" s="197"/>
      <c r="F206" s="197"/>
      <c r="G206" s="200"/>
      <c r="H206" s="197"/>
      <c r="I206" s="197">
        <f t="shared" ref="I206:I207" si="9">F206+H206</f>
        <v>0</v>
      </c>
      <c r="J206" s="197"/>
    </row>
    <row r="207" spans="1:10" s="207" customFormat="1" ht="22.5" customHeight="1">
      <c r="A207" s="206" t="s">
        <v>247</v>
      </c>
      <c r="B207" s="194" t="s">
        <v>248</v>
      </c>
      <c r="C207" s="200"/>
      <c r="D207" s="200" t="s">
        <v>24</v>
      </c>
      <c r="E207" s="197"/>
      <c r="F207" s="197"/>
      <c r="G207" s="200"/>
      <c r="H207" s="197"/>
      <c r="I207" s="197">
        <f t="shared" si="9"/>
        <v>0</v>
      </c>
      <c r="J207" s="197"/>
    </row>
    <row r="208" spans="1:10" s="207" customFormat="1" ht="22.5" customHeight="1">
      <c r="A208" s="209"/>
      <c r="B208" s="194"/>
      <c r="C208" s="200"/>
      <c r="D208" s="200"/>
      <c r="E208" s="197"/>
      <c r="F208" s="197"/>
      <c r="G208" s="200"/>
      <c r="H208" s="197"/>
      <c r="I208" s="197"/>
      <c r="J208" s="197"/>
    </row>
    <row r="209" spans="1:10" s="207" customFormat="1" ht="22.5" customHeight="1">
      <c r="A209" s="209"/>
      <c r="B209" s="194"/>
      <c r="C209" s="200"/>
      <c r="D209" s="200"/>
      <c r="E209" s="197"/>
      <c r="F209" s="197"/>
      <c r="G209" s="200"/>
      <c r="H209" s="197"/>
      <c r="I209" s="197"/>
      <c r="J209" s="197"/>
    </row>
    <row r="210" spans="1:10" s="25" customFormat="1" ht="22.5" customHeight="1">
      <c r="A210" s="136"/>
      <c r="B210" s="137" t="s">
        <v>72</v>
      </c>
      <c r="C210" s="138"/>
      <c r="D210" s="138"/>
      <c r="E210" s="139"/>
      <c r="F210" s="139">
        <f>SUM(F193:F207)</f>
        <v>0</v>
      </c>
      <c r="G210" s="139"/>
      <c r="H210" s="139">
        <f>SUM(H193:H207)</f>
        <v>0</v>
      </c>
      <c r="I210" s="139">
        <f>SUM(I193:I209)</f>
        <v>0</v>
      </c>
      <c r="J210" s="139"/>
    </row>
    <row r="211" spans="1:10" s="25" customFormat="1" ht="22.5" customHeight="1">
      <c r="A211" s="210">
        <v>3.2</v>
      </c>
      <c r="B211" s="211" t="s">
        <v>249</v>
      </c>
      <c r="C211" s="212"/>
      <c r="D211" s="213"/>
      <c r="E211" s="214"/>
      <c r="F211" s="197"/>
      <c r="G211" s="195"/>
      <c r="H211" s="197"/>
      <c r="I211" s="197"/>
      <c r="J211" s="197"/>
    </row>
    <row r="212" spans="1:10" s="72" customFormat="1" ht="22.5" customHeight="1">
      <c r="A212" s="199" t="s">
        <v>47</v>
      </c>
      <c r="B212" s="215" t="s">
        <v>73</v>
      </c>
      <c r="C212" s="200"/>
      <c r="D212" s="200"/>
      <c r="E212" s="197"/>
      <c r="F212" s="197"/>
      <c r="G212" s="197"/>
      <c r="H212" s="197"/>
      <c r="I212" s="197"/>
      <c r="J212" s="197"/>
    </row>
    <row r="213" spans="1:10" s="25" customFormat="1" ht="22.5" customHeight="1">
      <c r="A213" s="199"/>
      <c r="B213" s="194" t="s">
        <v>39</v>
      </c>
      <c r="C213" s="200"/>
      <c r="D213" s="200" t="s">
        <v>26</v>
      </c>
      <c r="E213" s="197"/>
      <c r="F213" s="197"/>
      <c r="G213" s="197"/>
      <c r="H213" s="197"/>
      <c r="I213" s="197">
        <f>F213+H213</f>
        <v>0</v>
      </c>
      <c r="J213" s="216"/>
    </row>
    <row r="214" spans="1:10" s="25" customFormat="1" ht="22.5" customHeight="1">
      <c r="A214" s="199"/>
      <c r="B214" s="194" t="s">
        <v>48</v>
      </c>
      <c r="C214" s="200"/>
      <c r="D214" s="200" t="s">
        <v>26</v>
      </c>
      <c r="E214" s="197"/>
      <c r="F214" s="197"/>
      <c r="G214" s="197"/>
      <c r="H214" s="197"/>
      <c r="I214" s="197">
        <f>F214+H214</f>
        <v>0</v>
      </c>
      <c r="J214" s="216"/>
    </row>
    <row r="215" spans="1:10" s="25" customFormat="1" ht="22.5" customHeight="1">
      <c r="A215" s="199" t="s">
        <v>49</v>
      </c>
      <c r="B215" s="217" t="s">
        <v>74</v>
      </c>
      <c r="C215" s="200"/>
      <c r="D215" s="200"/>
      <c r="E215" s="197"/>
      <c r="F215" s="197"/>
      <c r="G215" s="197"/>
      <c r="H215" s="197"/>
      <c r="I215" s="197"/>
      <c r="J215" s="216"/>
    </row>
    <row r="216" spans="1:10" s="207" customFormat="1" ht="22.5" customHeight="1">
      <c r="A216" s="199"/>
      <c r="B216" s="194" t="s">
        <v>39</v>
      </c>
      <c r="C216" s="200"/>
      <c r="D216" s="200" t="s">
        <v>42</v>
      </c>
      <c r="E216" s="197"/>
      <c r="F216" s="197"/>
      <c r="G216" s="197"/>
      <c r="H216" s="197"/>
      <c r="I216" s="197">
        <f>F216+H216</f>
        <v>0</v>
      </c>
      <c r="J216" s="216"/>
    </row>
    <row r="217" spans="1:10" s="207" customFormat="1" ht="22.5" customHeight="1">
      <c r="A217" s="199" t="s">
        <v>50</v>
      </c>
      <c r="B217" s="217" t="s">
        <v>88</v>
      </c>
      <c r="C217" s="200"/>
      <c r="D217" s="200"/>
      <c r="E217" s="197"/>
      <c r="F217" s="197"/>
      <c r="G217" s="197"/>
      <c r="H217" s="197"/>
      <c r="I217" s="197"/>
      <c r="J217" s="216"/>
    </row>
    <row r="218" spans="1:10" s="207" customFormat="1" ht="22.5" customHeight="1">
      <c r="A218" s="199"/>
      <c r="B218" s="194" t="s">
        <v>48</v>
      </c>
      <c r="C218" s="200"/>
      <c r="D218" s="200" t="s">
        <v>42</v>
      </c>
      <c r="E218" s="197"/>
      <c r="F218" s="197"/>
      <c r="G218" s="197"/>
      <c r="H218" s="197"/>
      <c r="I218" s="197">
        <f>F218+H218</f>
        <v>0</v>
      </c>
      <c r="J218" s="216"/>
    </row>
    <row r="219" spans="1:10" s="25" customFormat="1" ht="22.5" customHeight="1">
      <c r="A219" s="199" t="s">
        <v>51</v>
      </c>
      <c r="B219" s="194" t="s">
        <v>75</v>
      </c>
      <c r="C219" s="200"/>
      <c r="D219" s="200" t="s">
        <v>29</v>
      </c>
      <c r="E219" s="197"/>
      <c r="F219" s="197"/>
      <c r="G219" s="200"/>
      <c r="H219" s="197"/>
      <c r="I219" s="197">
        <f>F219+H219</f>
        <v>0</v>
      </c>
      <c r="J219" s="216"/>
    </row>
    <row r="220" spans="1:10" s="25" customFormat="1" ht="22.5" customHeight="1">
      <c r="A220" s="199" t="s">
        <v>89</v>
      </c>
      <c r="B220" s="194" t="s">
        <v>71</v>
      </c>
      <c r="C220" s="200"/>
      <c r="D220" s="200" t="s">
        <v>29</v>
      </c>
      <c r="E220" s="197"/>
      <c r="F220" s="197"/>
      <c r="G220" s="200"/>
      <c r="H220" s="197"/>
      <c r="I220" s="197">
        <f>F220+H220</f>
        <v>0</v>
      </c>
      <c r="J220" s="216"/>
    </row>
    <row r="221" spans="1:10" s="25" customFormat="1" ht="22.5" customHeight="1">
      <c r="A221" s="209" t="s">
        <v>90</v>
      </c>
      <c r="B221" s="208" t="s">
        <v>46</v>
      </c>
      <c r="C221" s="200"/>
      <c r="D221" s="200" t="s">
        <v>29</v>
      </c>
      <c r="E221" s="197"/>
      <c r="F221" s="197"/>
      <c r="G221" s="200"/>
      <c r="H221" s="197"/>
      <c r="I221" s="197">
        <f>F221+H221</f>
        <v>0</v>
      </c>
      <c r="J221" s="216"/>
    </row>
    <row r="222" spans="1:10" s="25" customFormat="1" ht="22.5" customHeight="1">
      <c r="A222" s="136"/>
      <c r="B222" s="137" t="s">
        <v>76</v>
      </c>
      <c r="C222" s="138"/>
      <c r="D222" s="138"/>
      <c r="E222" s="139"/>
      <c r="F222" s="139">
        <f>SUM(F212:F221)</f>
        <v>0</v>
      </c>
      <c r="G222" s="139"/>
      <c r="H222" s="139">
        <f>SUM(H212:H221)</f>
        <v>0</v>
      </c>
      <c r="I222" s="139">
        <f>SUM(I212:I221)</f>
        <v>0</v>
      </c>
      <c r="J222" s="139"/>
    </row>
    <row r="223" spans="1:10" s="25" customFormat="1" ht="22.5" customHeight="1">
      <c r="A223" s="218">
        <v>3.3</v>
      </c>
      <c r="B223" s="219" t="s">
        <v>52</v>
      </c>
      <c r="C223" s="220"/>
      <c r="D223" s="221"/>
      <c r="E223" s="221"/>
      <c r="F223" s="197"/>
      <c r="G223" s="197"/>
      <c r="H223" s="197"/>
      <c r="I223" s="197"/>
      <c r="J223" s="197"/>
    </row>
    <row r="224" spans="1:10" ht="22.5" customHeight="1">
      <c r="A224" s="193" t="s">
        <v>53</v>
      </c>
      <c r="B224" s="222" t="s">
        <v>73</v>
      </c>
      <c r="C224" s="220"/>
      <c r="D224" s="221"/>
      <c r="E224" s="221"/>
      <c r="F224" s="197"/>
      <c r="G224" s="197"/>
      <c r="H224" s="197"/>
      <c r="I224" s="197"/>
      <c r="J224" s="197"/>
    </row>
    <row r="225" spans="1:13" ht="22.5" customHeight="1">
      <c r="A225" s="193"/>
      <c r="B225" s="194" t="s">
        <v>39</v>
      </c>
      <c r="C225" s="220"/>
      <c r="D225" s="220" t="s">
        <v>26</v>
      </c>
      <c r="E225" s="221"/>
      <c r="F225" s="197"/>
      <c r="G225" s="197"/>
      <c r="H225" s="197"/>
      <c r="I225" s="197">
        <f>F225+H225</f>
        <v>0</v>
      </c>
      <c r="J225" s="197"/>
    </row>
    <row r="226" spans="1:13" s="25" customFormat="1" ht="22.5" customHeight="1">
      <c r="A226" s="205" t="s">
        <v>54</v>
      </c>
      <c r="B226" s="194" t="s">
        <v>75</v>
      </c>
      <c r="C226" s="200"/>
      <c r="D226" s="200" t="s">
        <v>29</v>
      </c>
      <c r="E226" s="197"/>
      <c r="F226" s="197"/>
      <c r="G226" s="200"/>
      <c r="H226" s="197"/>
      <c r="I226" s="197">
        <f>F226+H226</f>
        <v>0</v>
      </c>
      <c r="J226" s="216"/>
    </row>
    <row r="227" spans="1:13" s="25" customFormat="1" ht="22.5" customHeight="1">
      <c r="A227" s="205" t="s">
        <v>55</v>
      </c>
      <c r="B227" s="194" t="s">
        <v>71</v>
      </c>
      <c r="C227" s="200"/>
      <c r="D227" s="200" t="s">
        <v>29</v>
      </c>
      <c r="E227" s="197"/>
      <c r="F227" s="197"/>
      <c r="G227" s="200"/>
      <c r="H227" s="197"/>
      <c r="I227" s="197">
        <f>F227+H227</f>
        <v>0</v>
      </c>
      <c r="J227" s="216"/>
    </row>
    <row r="228" spans="1:13" s="25" customFormat="1" ht="22.5" customHeight="1">
      <c r="A228" s="206" t="s">
        <v>56</v>
      </c>
      <c r="B228" s="208" t="s">
        <v>46</v>
      </c>
      <c r="C228" s="200"/>
      <c r="D228" s="200" t="s">
        <v>29</v>
      </c>
      <c r="E228" s="197"/>
      <c r="F228" s="197"/>
      <c r="G228" s="200"/>
      <c r="H228" s="197"/>
      <c r="I228" s="197">
        <f>F228+H228</f>
        <v>0</v>
      </c>
      <c r="J228" s="216"/>
    </row>
    <row r="229" spans="1:13" s="25" customFormat="1" ht="22.5" customHeight="1">
      <c r="A229" s="136"/>
      <c r="B229" s="137" t="s">
        <v>77</v>
      </c>
      <c r="C229" s="138"/>
      <c r="D229" s="138"/>
      <c r="E229" s="139"/>
      <c r="F229" s="139">
        <f>SUM(F225:F228)</f>
        <v>0</v>
      </c>
      <c r="G229" s="139"/>
      <c r="H229" s="139">
        <f>SUM(H225:H228)</f>
        <v>0</v>
      </c>
      <c r="I229" s="139">
        <f>SUM(I225:I228)</f>
        <v>0</v>
      </c>
      <c r="J229" s="139"/>
    </row>
    <row r="230" spans="1:13" s="207" customFormat="1" ht="22.5" customHeight="1">
      <c r="A230" s="218">
        <v>3.4</v>
      </c>
      <c r="B230" s="219" t="s">
        <v>250</v>
      </c>
      <c r="C230" s="220"/>
      <c r="D230" s="221"/>
      <c r="E230" s="221"/>
      <c r="F230" s="197"/>
      <c r="G230" s="197"/>
      <c r="H230" s="197"/>
      <c r="I230" s="197"/>
      <c r="J230" s="197"/>
    </row>
    <row r="231" spans="1:13" s="207" customFormat="1" ht="22.5" customHeight="1">
      <c r="A231" s="206" t="s">
        <v>251</v>
      </c>
      <c r="B231" s="223" t="s">
        <v>252</v>
      </c>
      <c r="C231" s="200"/>
      <c r="D231" s="200" t="s">
        <v>24</v>
      </c>
      <c r="E231" s="197"/>
      <c r="F231" s="197"/>
      <c r="G231" s="197"/>
      <c r="H231" s="197"/>
      <c r="I231" s="197">
        <f>F231+H231</f>
        <v>0</v>
      </c>
      <c r="J231" s="197"/>
    </row>
    <row r="232" spans="1:13" s="207" customFormat="1" ht="22.5" customHeight="1">
      <c r="A232" s="205"/>
      <c r="B232" s="224" t="s">
        <v>253</v>
      </c>
      <c r="C232" s="200"/>
      <c r="D232" s="200"/>
      <c r="E232" s="197"/>
      <c r="F232" s="197"/>
      <c r="G232" s="197"/>
      <c r="H232" s="197"/>
      <c r="I232" s="197">
        <f>F232+H232</f>
        <v>0</v>
      </c>
      <c r="J232" s="197"/>
    </row>
    <row r="233" spans="1:13" s="207" customFormat="1" ht="22.5" customHeight="1">
      <c r="A233" s="205">
        <v>3.42</v>
      </c>
      <c r="B233" s="224" t="s">
        <v>252</v>
      </c>
      <c r="C233" s="200"/>
      <c r="D233" s="200" t="s">
        <v>24</v>
      </c>
      <c r="E233" s="197"/>
      <c r="F233" s="197"/>
      <c r="G233" s="197"/>
      <c r="H233" s="197"/>
      <c r="I233" s="197">
        <f>F233+H233</f>
        <v>0</v>
      </c>
      <c r="J233" s="197"/>
    </row>
    <row r="234" spans="1:13" s="207" customFormat="1" ht="22.5" customHeight="1">
      <c r="A234" s="205"/>
      <c r="B234" s="224" t="s">
        <v>264</v>
      </c>
      <c r="C234" s="200"/>
      <c r="D234" s="200"/>
      <c r="E234" s="197"/>
      <c r="F234" s="197"/>
      <c r="G234" s="197"/>
      <c r="H234" s="197"/>
      <c r="I234" s="197"/>
      <c r="J234" s="197"/>
    </row>
    <row r="235" spans="1:13" s="25" customFormat="1" ht="22.5" customHeight="1">
      <c r="A235" s="136"/>
      <c r="B235" s="137" t="s">
        <v>254</v>
      </c>
      <c r="C235" s="138"/>
      <c r="D235" s="138"/>
      <c r="E235" s="139"/>
      <c r="F235" s="139">
        <f>SUM(F231:F234)</f>
        <v>0</v>
      </c>
      <c r="G235" s="139"/>
      <c r="H235" s="139">
        <f>SUM(H231:H234)</f>
        <v>0</v>
      </c>
      <c r="I235" s="139">
        <f>SUM(I231:I234)</f>
        <v>0</v>
      </c>
      <c r="J235" s="139"/>
    </row>
    <row r="236" spans="1:13" s="207" customFormat="1" ht="22.5" customHeight="1">
      <c r="A236" s="225"/>
      <c r="B236" s="225" t="s">
        <v>255</v>
      </c>
      <c r="C236" s="24"/>
      <c r="D236" s="23"/>
      <c r="E236" s="23"/>
      <c r="F236" s="23">
        <f>SUM(F235,F229,F222,F210)</f>
        <v>0</v>
      </c>
      <c r="G236" s="23">
        <f t="shared" ref="G236" si="10">SUM(G235,G229,G222,G210)</f>
        <v>0</v>
      </c>
      <c r="H236" s="23">
        <f>SUM(H235,H229,H222,H210)</f>
        <v>0</v>
      </c>
      <c r="I236" s="23">
        <f>SUM(I235,I229,I222,I210)</f>
        <v>0</v>
      </c>
      <c r="J236" s="24"/>
    </row>
    <row r="237" spans="1:13" s="25" customFormat="1" ht="22.5" customHeight="1">
      <c r="A237" s="226">
        <v>4</v>
      </c>
      <c r="B237" s="227" t="s">
        <v>256</v>
      </c>
      <c r="C237" s="155"/>
      <c r="D237" s="157"/>
      <c r="E237" s="158"/>
      <c r="F237" s="155"/>
      <c r="G237" s="158"/>
      <c r="H237" s="155"/>
      <c r="I237" s="155" t="s">
        <v>91</v>
      </c>
      <c r="J237" s="155"/>
      <c r="K237" s="228"/>
      <c r="L237" s="228"/>
      <c r="M237" s="228"/>
    </row>
    <row r="238" spans="1:13" s="115" customFormat="1" ht="22.5" customHeight="1">
      <c r="A238" s="229">
        <v>4.0999999999999996</v>
      </c>
      <c r="B238" s="230" t="s">
        <v>57</v>
      </c>
      <c r="C238" s="231"/>
      <c r="D238" s="231" t="s">
        <v>24</v>
      </c>
      <c r="E238" s="232"/>
      <c r="F238" s="232"/>
      <c r="G238" s="232"/>
      <c r="H238" s="232"/>
      <c r="I238" s="232">
        <f>F238+H238</f>
        <v>0</v>
      </c>
      <c r="J238" s="233"/>
    </row>
    <row r="239" spans="1:13" s="236" customFormat="1" ht="22.5" customHeight="1">
      <c r="A239" s="234"/>
      <c r="B239" s="235" t="s">
        <v>67</v>
      </c>
      <c r="C239" s="231"/>
      <c r="D239" s="231"/>
      <c r="E239" s="232"/>
      <c r="F239" s="232"/>
      <c r="G239" s="232"/>
      <c r="H239" s="232"/>
      <c r="I239" s="232"/>
      <c r="J239" s="233"/>
    </row>
    <row r="240" spans="1:13" s="25" customFormat="1" ht="22.5" customHeight="1">
      <c r="A240" s="136"/>
      <c r="B240" s="137" t="s">
        <v>78</v>
      </c>
      <c r="C240" s="138"/>
      <c r="D240" s="138"/>
      <c r="E240" s="139"/>
      <c r="F240" s="139">
        <f>SUM(F238:F239)</f>
        <v>0</v>
      </c>
      <c r="G240" s="139">
        <v>0</v>
      </c>
      <c r="H240" s="139">
        <f>SUM(H238)</f>
        <v>0</v>
      </c>
      <c r="I240" s="139">
        <f>SUM(I238)</f>
        <v>0</v>
      </c>
      <c r="J240" s="139"/>
    </row>
    <row r="241" spans="1:10" s="115" customFormat="1" ht="22.5" customHeight="1">
      <c r="A241" s="229">
        <v>4.2</v>
      </c>
      <c r="B241" s="230" t="s">
        <v>58</v>
      </c>
      <c r="C241" s="231"/>
      <c r="D241" s="231"/>
      <c r="E241" s="232"/>
      <c r="F241" s="232"/>
      <c r="G241" s="232"/>
      <c r="H241" s="232"/>
      <c r="I241" s="232"/>
      <c r="J241" s="233"/>
    </row>
    <row r="242" spans="1:10" s="115" customFormat="1" ht="22.5" customHeight="1">
      <c r="A242" s="229"/>
      <c r="B242" s="237" t="s">
        <v>257</v>
      </c>
      <c r="C242" s="238"/>
      <c r="D242" s="231" t="s">
        <v>64</v>
      </c>
      <c r="E242" s="238"/>
      <c r="F242" s="232"/>
      <c r="G242" s="238"/>
      <c r="H242" s="232"/>
      <c r="I242" s="232">
        <f>F242+H242</f>
        <v>0</v>
      </c>
      <c r="J242" s="233"/>
    </row>
    <row r="243" spans="1:10" s="115" customFormat="1" ht="22.5" customHeight="1">
      <c r="A243" s="239"/>
      <c r="B243" s="240" t="s">
        <v>110</v>
      </c>
      <c r="C243" s="238"/>
      <c r="D243" s="231" t="s">
        <v>65</v>
      </c>
      <c r="E243" s="241"/>
      <c r="F243" s="232"/>
      <c r="G243" s="238"/>
      <c r="H243" s="232"/>
      <c r="I243" s="232">
        <f>F243+H243</f>
        <v>0</v>
      </c>
      <c r="J243" s="233"/>
    </row>
    <row r="244" spans="1:10" s="25" customFormat="1" ht="22.5" customHeight="1">
      <c r="A244" s="136"/>
      <c r="B244" s="137" t="s">
        <v>79</v>
      </c>
      <c r="C244" s="138"/>
      <c r="D244" s="138"/>
      <c r="E244" s="139"/>
      <c r="F244" s="139">
        <f>SUM(F242:F243)</f>
        <v>0</v>
      </c>
      <c r="G244" s="139"/>
      <c r="H244" s="139">
        <f>SUM(H242:H243)</f>
        <v>0</v>
      </c>
      <c r="I244" s="139">
        <f>SUM(I242:I243)</f>
        <v>0</v>
      </c>
      <c r="J244" s="139"/>
    </row>
    <row r="245" spans="1:10" s="115" customFormat="1" ht="22.5" customHeight="1">
      <c r="A245" s="229">
        <v>4.3</v>
      </c>
      <c r="B245" s="230" t="s">
        <v>59</v>
      </c>
      <c r="C245" s="242"/>
      <c r="D245" s="242"/>
      <c r="E245" s="243"/>
      <c r="F245" s="232"/>
      <c r="G245" s="243"/>
      <c r="H245" s="243"/>
      <c r="I245" s="243"/>
      <c r="J245" s="244"/>
    </row>
    <row r="246" spans="1:10" s="115" customFormat="1" ht="22.5" customHeight="1">
      <c r="A246" s="239"/>
      <c r="B246" s="245" t="s">
        <v>80</v>
      </c>
      <c r="C246" s="238"/>
      <c r="D246" s="231" t="s">
        <v>64</v>
      </c>
      <c r="E246" s="158"/>
      <c r="F246" s="232"/>
      <c r="G246" s="238"/>
      <c r="H246" s="232"/>
      <c r="I246" s="232">
        <f>F246+H246</f>
        <v>0</v>
      </c>
      <c r="J246" s="233"/>
    </row>
    <row r="247" spans="1:10" s="115" customFormat="1" ht="22.5" customHeight="1">
      <c r="A247" s="229"/>
      <c r="B247" s="237" t="s">
        <v>111</v>
      </c>
      <c r="C247" s="238"/>
      <c r="D247" s="231" t="s">
        <v>65</v>
      </c>
      <c r="E247" s="238"/>
      <c r="F247" s="232"/>
      <c r="G247" s="238"/>
      <c r="H247" s="232"/>
      <c r="I247" s="232">
        <f>F247+H247</f>
        <v>0</v>
      </c>
      <c r="J247" s="233"/>
    </row>
    <row r="248" spans="1:10" s="25" customFormat="1" ht="22.5" customHeight="1">
      <c r="A248" s="136"/>
      <c r="B248" s="137" t="s">
        <v>81</v>
      </c>
      <c r="C248" s="138"/>
      <c r="D248" s="138"/>
      <c r="E248" s="139"/>
      <c r="F248" s="139">
        <f>SUM(F246:F247)</f>
        <v>0</v>
      </c>
      <c r="G248" s="139"/>
      <c r="H248" s="139">
        <f>SUM(H246:H247)</f>
        <v>0</v>
      </c>
      <c r="I248" s="139">
        <f>SUM(I246:I247)</f>
        <v>0</v>
      </c>
      <c r="J248" s="139"/>
    </row>
    <row r="249" spans="1:10" s="115" customFormat="1" ht="22.5" customHeight="1">
      <c r="A249" s="229">
        <v>4.4000000000000004</v>
      </c>
      <c r="B249" s="246" t="s">
        <v>60</v>
      </c>
      <c r="C249" s="242"/>
      <c r="D249" s="242"/>
      <c r="E249" s="243"/>
      <c r="F249" s="232"/>
      <c r="G249" s="243"/>
      <c r="H249" s="243"/>
      <c r="I249" s="243"/>
      <c r="J249" s="244"/>
    </row>
    <row r="250" spans="1:10" s="115" customFormat="1" ht="22.5" customHeight="1">
      <c r="A250" s="229"/>
      <c r="B250" s="240" t="s">
        <v>258</v>
      </c>
      <c r="C250" s="238"/>
      <c r="D250" s="231" t="s">
        <v>63</v>
      </c>
      <c r="E250" s="238"/>
      <c r="F250" s="232"/>
      <c r="G250" s="238"/>
      <c r="H250" s="232"/>
      <c r="I250" s="232">
        <f>F250+H250</f>
        <v>0</v>
      </c>
      <c r="J250" s="233"/>
    </row>
    <row r="251" spans="1:10" s="115" customFormat="1" ht="22.5" customHeight="1">
      <c r="A251" s="229"/>
      <c r="B251" s="237"/>
      <c r="C251" s="238"/>
      <c r="D251" s="231"/>
      <c r="E251" s="238"/>
      <c r="F251" s="232"/>
      <c r="G251" s="238"/>
      <c r="H251" s="232"/>
      <c r="I251" s="232"/>
      <c r="J251" s="233"/>
    </row>
    <row r="252" spans="1:10" s="25" customFormat="1" ht="22.5" customHeight="1">
      <c r="A252" s="136" t="s">
        <v>61</v>
      </c>
      <c r="B252" s="137" t="s">
        <v>82</v>
      </c>
      <c r="C252" s="138"/>
      <c r="D252" s="138"/>
      <c r="E252" s="139"/>
      <c r="F252" s="139">
        <f>SUM(F250:F251)</f>
        <v>0</v>
      </c>
      <c r="G252" s="139">
        <v>0</v>
      </c>
      <c r="H252" s="139">
        <f>SUM(H250:H251)</f>
        <v>0</v>
      </c>
      <c r="I252" s="139">
        <f>SUM(I250:I251)</f>
        <v>0</v>
      </c>
      <c r="J252" s="139"/>
    </row>
    <row r="253" spans="1:10" s="247" customFormat="1" ht="22.5" customHeight="1">
      <c r="A253" s="229">
        <v>4.5</v>
      </c>
      <c r="B253" s="246" t="s">
        <v>62</v>
      </c>
      <c r="C253" s="242"/>
      <c r="D253" s="242"/>
      <c r="E253" s="243"/>
      <c r="F253" s="232"/>
      <c r="G253" s="243"/>
      <c r="H253" s="243"/>
      <c r="I253" s="243"/>
      <c r="J253" s="244"/>
    </row>
    <row r="254" spans="1:10" s="115" customFormat="1" ht="22.5" customHeight="1">
      <c r="A254" s="229"/>
      <c r="B254" s="237" t="s">
        <v>259</v>
      </c>
      <c r="C254" s="238"/>
      <c r="D254" s="231" t="s">
        <v>63</v>
      </c>
      <c r="E254" s="238"/>
      <c r="F254" s="232"/>
      <c r="G254" s="238"/>
      <c r="H254" s="232"/>
      <c r="I254" s="232">
        <f>F254+H254</f>
        <v>0</v>
      </c>
      <c r="J254" s="233"/>
    </row>
    <row r="255" spans="1:10" s="115" customFormat="1" ht="22.5" customHeight="1">
      <c r="A255" s="229"/>
      <c r="B255" s="237" t="s">
        <v>260</v>
      </c>
      <c r="C255" s="238"/>
      <c r="D255" s="231" t="s">
        <v>63</v>
      </c>
      <c r="E255" s="238"/>
      <c r="F255" s="232"/>
      <c r="G255" s="238"/>
      <c r="H255" s="232"/>
      <c r="I255" s="232">
        <f>F255+H255</f>
        <v>0</v>
      </c>
      <c r="J255" s="233"/>
    </row>
    <row r="256" spans="1:10" s="247" customFormat="1" ht="22.5" customHeight="1">
      <c r="A256" s="239"/>
      <c r="B256" s="237" t="s">
        <v>261</v>
      </c>
      <c r="C256" s="231"/>
      <c r="D256" s="231" t="s">
        <v>63</v>
      </c>
      <c r="E256" s="232"/>
      <c r="F256" s="232"/>
      <c r="G256" s="232"/>
      <c r="H256" s="232"/>
      <c r="I256" s="232">
        <f>F256+H256</f>
        <v>0</v>
      </c>
      <c r="J256" s="233"/>
    </row>
    <row r="257" spans="1:15" s="115" customFormat="1" ht="22.5" customHeight="1">
      <c r="A257" s="239"/>
      <c r="B257" s="237" t="s">
        <v>262</v>
      </c>
      <c r="C257" s="231"/>
      <c r="D257" s="231"/>
      <c r="E257" s="232"/>
      <c r="F257" s="232"/>
      <c r="G257" s="232"/>
      <c r="H257" s="232"/>
      <c r="I257" s="232"/>
      <c r="J257" s="233"/>
    </row>
    <row r="258" spans="1:15" s="25" customFormat="1" ht="22.5" customHeight="1">
      <c r="A258" s="136"/>
      <c r="B258" s="137" t="s">
        <v>83</v>
      </c>
      <c r="C258" s="138"/>
      <c r="D258" s="138"/>
      <c r="E258" s="139"/>
      <c r="F258" s="139">
        <f>SUM(F254:F257)</f>
        <v>0</v>
      </c>
      <c r="G258" s="139">
        <v>0</v>
      </c>
      <c r="H258" s="139">
        <f>SUM(H254:H257)</f>
        <v>0</v>
      </c>
      <c r="I258" s="139">
        <f>SUM(I254:I257)</f>
        <v>0</v>
      </c>
      <c r="J258" s="139"/>
    </row>
    <row r="259" spans="1:15" s="115" customFormat="1" ht="22.5" customHeight="1">
      <c r="A259" s="248"/>
      <c r="B259" s="249" t="s">
        <v>263</v>
      </c>
      <c r="C259" s="250"/>
      <c r="D259" s="250"/>
      <c r="E259" s="251"/>
      <c r="F259" s="252">
        <f>SUM(F240,F244,F248,F252,F258)</f>
        <v>0</v>
      </c>
      <c r="G259" s="252">
        <f t="shared" ref="G259:H259" si="11">SUM(G240,G244,G248,G252,G258)</f>
        <v>0</v>
      </c>
      <c r="H259" s="252">
        <f t="shared" si="11"/>
        <v>0</v>
      </c>
      <c r="I259" s="252">
        <f>SUM(I240,I244,I248,I252,I258)</f>
        <v>0</v>
      </c>
      <c r="J259" s="253"/>
    </row>
    <row r="260" spans="1:15" ht="21.75" customHeight="1">
      <c r="A260" s="254">
        <v>5</v>
      </c>
      <c r="B260" s="255" t="s">
        <v>240</v>
      </c>
      <c r="C260" s="256"/>
      <c r="D260" s="257" t="s">
        <v>63</v>
      </c>
      <c r="E260" s="238"/>
      <c r="F260" s="232"/>
      <c r="G260" s="238"/>
      <c r="H260" s="232"/>
      <c r="I260" s="232">
        <f>F260+H260</f>
        <v>0</v>
      </c>
      <c r="J260" s="258"/>
    </row>
    <row r="261" spans="1:15" ht="21.75" customHeight="1">
      <c r="A261" s="259"/>
      <c r="B261" s="260" t="s">
        <v>265</v>
      </c>
      <c r="C261" s="256"/>
      <c r="D261" s="257"/>
      <c r="E261" s="158"/>
      <c r="F261" s="157"/>
      <c r="G261" s="158"/>
      <c r="H261" s="155"/>
      <c r="I261" s="155"/>
      <c r="J261" s="258"/>
    </row>
    <row r="262" spans="1:15" ht="21.75" customHeight="1">
      <c r="A262" s="259"/>
      <c r="B262" s="260" t="s">
        <v>266</v>
      </c>
      <c r="C262" s="256"/>
      <c r="D262" s="257"/>
      <c r="E262" s="158"/>
      <c r="F262" s="157"/>
      <c r="G262" s="158"/>
      <c r="H262" s="155"/>
      <c r="I262" s="155"/>
      <c r="J262" s="258"/>
    </row>
    <row r="263" spans="1:15" ht="21.75" customHeight="1">
      <c r="A263" s="259"/>
      <c r="B263" s="260" t="s">
        <v>267</v>
      </c>
      <c r="C263" s="256"/>
      <c r="D263" s="257"/>
      <c r="E263" s="158"/>
      <c r="F263" s="157"/>
      <c r="G263" s="158"/>
      <c r="H263" s="155"/>
      <c r="I263" s="155"/>
      <c r="J263" s="258"/>
    </row>
    <row r="264" spans="1:15" ht="21.75" customHeight="1">
      <c r="A264" s="248"/>
      <c r="B264" s="249" t="s">
        <v>268</v>
      </c>
      <c r="C264" s="250"/>
      <c r="D264" s="250"/>
      <c r="E264" s="251"/>
      <c r="F264" s="252">
        <f>SUM(F260:F261)</f>
        <v>0</v>
      </c>
      <c r="G264" s="252">
        <v>0</v>
      </c>
      <c r="H264" s="252">
        <f>SUM(H260:H261)</f>
        <v>0</v>
      </c>
      <c r="I264" s="252">
        <f>SUM(I260:I261)</f>
        <v>0</v>
      </c>
      <c r="J264" s="253"/>
    </row>
    <row r="265" spans="1:15" ht="22.5" customHeight="1">
      <c r="A265" s="71"/>
      <c r="C265" s="73"/>
      <c r="D265" s="74"/>
      <c r="K265" s="460"/>
      <c r="L265" s="468"/>
      <c r="M265" s="462"/>
      <c r="N265" s="462"/>
      <c r="O265" s="463"/>
    </row>
    <row r="266" spans="1:15" ht="22.5" customHeight="1">
      <c r="A266" s="71"/>
      <c r="C266" s="73"/>
      <c r="D266" s="74"/>
      <c r="K266" s="462"/>
      <c r="L266" s="462"/>
      <c r="M266" s="461"/>
      <c r="N266" s="462"/>
      <c r="O266" s="463"/>
    </row>
    <row r="267" spans="1:15" ht="21.75" customHeight="1">
      <c r="A267" s="71"/>
      <c r="C267" s="73"/>
      <c r="D267" s="74"/>
      <c r="K267" s="461"/>
      <c r="L267" s="462"/>
      <c r="M267" s="461"/>
      <c r="N267" s="462"/>
      <c r="O267" s="463"/>
    </row>
    <row r="268" spans="1:15" ht="21.75" customHeight="1">
      <c r="A268" s="71"/>
      <c r="C268" s="73"/>
      <c r="D268" s="74"/>
      <c r="K268" s="471"/>
      <c r="L268" s="471"/>
      <c r="M268" s="470"/>
      <c r="N268" s="471"/>
      <c r="O268" s="472"/>
    </row>
    <row r="269" spans="1:15" ht="21.75" customHeight="1">
      <c r="A269" s="71"/>
      <c r="C269" s="73"/>
      <c r="D269" s="74"/>
      <c r="K269" s="462"/>
      <c r="L269" s="462"/>
      <c r="M269" s="461"/>
      <c r="N269" s="462"/>
      <c r="O269" s="463"/>
    </row>
    <row r="270" spans="1:15" ht="21.75" customHeight="1">
      <c r="A270" s="71"/>
      <c r="C270" s="73"/>
      <c r="D270" s="74"/>
      <c r="K270" s="473"/>
      <c r="L270" s="473"/>
      <c r="N270" s="462"/>
      <c r="O270" s="463"/>
    </row>
    <row r="271" spans="1:15" ht="21.75" customHeight="1">
      <c r="A271" s="71"/>
      <c r="C271" s="73"/>
      <c r="D271" s="74"/>
    </row>
    <row r="272" spans="1:15" ht="21.75" customHeight="1">
      <c r="A272" s="71"/>
      <c r="C272" s="73"/>
      <c r="D272" s="74"/>
    </row>
    <row r="273" spans="3:4" ht="21.75" customHeight="1">
      <c r="C273" s="73"/>
      <c r="D273" s="74"/>
    </row>
    <row r="274" spans="3:4" ht="21.75" customHeight="1">
      <c r="C274" s="73"/>
      <c r="D274" s="74"/>
    </row>
  </sheetData>
  <mergeCells count="6">
    <mergeCell ref="J4:J5"/>
    <mergeCell ref="A4:A5"/>
    <mergeCell ref="B4:B5"/>
    <mergeCell ref="C4:C5"/>
    <mergeCell ref="D4:D5"/>
    <mergeCell ref="I4:I5"/>
  </mergeCells>
  <printOptions horizontalCentered="1"/>
  <pageMargins left="0.39305555555555599" right="0.35416666666666702" top="0.59027777777777801" bottom="0.98402777777777795" header="0.35416666666666702" footer="0.196527777777778"/>
  <pageSetup paperSize="9" scale="62" firstPageNumber="359" fitToHeight="0" orientation="portrait" useFirstPageNumber="1" r:id="rId1"/>
  <headerFooter alignWithMargins="0">
    <oddFooter>&amp;Lหมายเหตุ
  - ความถูกต้องของตัวเลขปริมาณงานตามแบบรูปรายการ และประมาณราคา ให้ผู้เสนอราคาตรวจสอบรายการให้เป็นไปตามแบบรูปและรายละเอียดประกอบแบบ
ทั้งนี้ ให้เป็นความรับผิดชอบของผู้เสนอราคา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J41"/>
  <sheetViews>
    <sheetView showGridLines="0" zoomScaleNormal="100" workbookViewId="0">
      <selection activeCell="E13" sqref="E13"/>
    </sheetView>
  </sheetViews>
  <sheetFormatPr defaultColWidth="10.28515625" defaultRowHeight="24"/>
  <cols>
    <col min="1" max="1" width="7.28515625" style="398" customWidth="1"/>
    <col min="2" max="2" width="40" style="399" customWidth="1"/>
    <col min="3" max="3" width="23" style="398" customWidth="1"/>
    <col min="4" max="4" width="13.85546875" style="398" customWidth="1"/>
    <col min="5" max="5" width="23" style="398" customWidth="1"/>
    <col min="6" max="6" width="27" style="398" customWidth="1"/>
    <col min="7" max="7" width="10.28515625" style="398"/>
    <col min="8" max="8" width="16.140625" style="398" bestFit="1" customWidth="1"/>
    <col min="9" max="9" width="15.140625" style="398" customWidth="1"/>
    <col min="10" max="16384" width="10.28515625" style="398"/>
  </cols>
  <sheetData>
    <row r="1" spans="1:10">
      <c r="A1" s="637" t="s">
        <v>282</v>
      </c>
      <c r="B1" s="638"/>
      <c r="C1" s="638"/>
      <c r="D1" s="638"/>
      <c r="E1" s="638"/>
      <c r="F1" s="639"/>
      <c r="G1" s="403"/>
      <c r="H1" s="403"/>
      <c r="I1" s="403"/>
      <c r="J1" s="404"/>
    </row>
    <row r="2" spans="1:10">
      <c r="A2" s="640" t="s">
        <v>283</v>
      </c>
      <c r="B2" s="641"/>
      <c r="C2" s="641"/>
      <c r="D2" s="641"/>
      <c r="E2" s="641"/>
      <c r="F2" s="642"/>
      <c r="G2" s="404"/>
      <c r="H2" s="405"/>
      <c r="I2" s="406"/>
      <c r="J2" s="404"/>
    </row>
    <row r="3" spans="1:10">
      <c r="A3" s="640" t="s">
        <v>284</v>
      </c>
      <c r="B3" s="641"/>
      <c r="C3" s="641"/>
      <c r="D3" s="641"/>
      <c r="E3" s="641"/>
      <c r="F3" s="642"/>
      <c r="G3" s="407"/>
      <c r="H3" s="408"/>
      <c r="I3" s="408"/>
      <c r="J3" s="408"/>
    </row>
    <row r="4" spans="1:10">
      <c r="A4" s="643" t="s">
        <v>285</v>
      </c>
      <c r="B4" s="644"/>
      <c r="C4" s="644"/>
      <c r="D4" s="644"/>
      <c r="E4" s="644"/>
      <c r="F4" s="645"/>
      <c r="G4" s="408"/>
      <c r="H4" s="408"/>
      <c r="I4" s="408"/>
      <c r="J4" s="408"/>
    </row>
    <row r="5" spans="1:10">
      <c r="A5" s="640" t="s">
        <v>292</v>
      </c>
      <c r="B5" s="641"/>
      <c r="C5" s="641"/>
      <c r="D5" s="641"/>
      <c r="E5" s="641"/>
      <c r="F5" s="642"/>
      <c r="G5" s="408"/>
      <c r="H5" s="408"/>
      <c r="I5" s="408"/>
      <c r="J5" s="408"/>
    </row>
    <row r="6" spans="1:10" ht="24.75" thickBot="1">
      <c r="A6" s="646" t="s">
        <v>377</v>
      </c>
      <c r="B6" s="647"/>
      <c r="C6" s="647"/>
      <c r="D6" s="647"/>
      <c r="E6" s="647"/>
      <c r="F6" s="648"/>
      <c r="G6" s="409"/>
      <c r="H6" s="408"/>
      <c r="I6" s="410"/>
      <c r="J6" s="408"/>
    </row>
    <row r="7" spans="1:10" ht="24.75" thickTop="1">
      <c r="A7" s="348" t="s">
        <v>66</v>
      </c>
      <c r="B7" s="660" t="s">
        <v>1</v>
      </c>
      <c r="C7" s="348" t="s">
        <v>293</v>
      </c>
      <c r="D7" s="662" t="s">
        <v>294</v>
      </c>
      <c r="E7" s="349" t="s">
        <v>127</v>
      </c>
      <c r="F7" s="655" t="s">
        <v>2</v>
      </c>
      <c r="G7" s="411"/>
      <c r="H7" s="411"/>
      <c r="I7" s="411"/>
      <c r="J7" s="408"/>
    </row>
    <row r="8" spans="1:10" ht="24.75" thickBot="1">
      <c r="A8" s="350" t="s">
        <v>286</v>
      </c>
      <c r="B8" s="661"/>
      <c r="C8" s="350" t="s">
        <v>3</v>
      </c>
      <c r="D8" s="663"/>
      <c r="E8" s="351" t="s">
        <v>3</v>
      </c>
      <c r="F8" s="656"/>
      <c r="G8" s="411"/>
      <c r="H8" s="411"/>
      <c r="I8" s="411"/>
      <c r="J8" s="408"/>
    </row>
    <row r="9" spans="1:10" ht="24.75" thickTop="1">
      <c r="A9" s="352">
        <v>1</v>
      </c>
      <c r="B9" s="412" t="s">
        <v>287</v>
      </c>
      <c r="C9" s="413"/>
      <c r="D9" s="414"/>
      <c r="E9" s="442"/>
      <c r="F9" s="354"/>
      <c r="G9" s="411"/>
      <c r="H9" s="411"/>
      <c r="I9" s="411"/>
      <c r="J9" s="415"/>
    </row>
    <row r="10" spans="1:10">
      <c r="A10" s="355"/>
      <c r="B10" s="439" t="s">
        <v>305</v>
      </c>
      <c r="C10" s="417">
        <f>'ปร.4 1.รื้อถอน ปรับภูมิทัศน์'!I27</f>
        <v>208790.74780000001</v>
      </c>
      <c r="D10" s="440">
        <v>1.2987</v>
      </c>
      <c r="E10" s="356">
        <f>C10*D10</f>
        <v>271156.54416786</v>
      </c>
      <c r="F10" s="441"/>
      <c r="G10" s="411"/>
      <c r="H10" s="411"/>
      <c r="I10" s="411"/>
      <c r="J10" s="415"/>
    </row>
    <row r="11" spans="1:10">
      <c r="A11" s="355"/>
      <c r="B11" s="439" t="s">
        <v>306</v>
      </c>
      <c r="C11" s="417">
        <f>'ปร.4 2.ห้องน้ำ'!I21</f>
        <v>3661852.3951999992</v>
      </c>
      <c r="D11" s="418">
        <v>1.2987</v>
      </c>
      <c r="E11" s="356">
        <f>C11*D11</f>
        <v>4755647.7056462392</v>
      </c>
      <c r="F11" s="357"/>
      <c r="G11" s="411"/>
      <c r="H11" s="415"/>
      <c r="I11" s="419"/>
      <c r="J11" s="415"/>
    </row>
    <row r="12" spans="1:10">
      <c r="A12" s="355"/>
      <c r="B12" s="416"/>
      <c r="D12" s="420"/>
      <c r="E12" s="356"/>
      <c r="F12" s="357"/>
      <c r="G12" s="411"/>
      <c r="H12" s="417">
        <f>C10+C11</f>
        <v>3870643.1429999992</v>
      </c>
      <c r="I12" s="419"/>
      <c r="J12" s="415"/>
    </row>
    <row r="13" spans="1:10">
      <c r="A13" s="358"/>
      <c r="B13" s="421"/>
      <c r="C13" s="417"/>
      <c r="D13" s="420"/>
      <c r="E13" s="356"/>
      <c r="F13" s="357"/>
      <c r="G13" s="411"/>
      <c r="H13" s="411"/>
      <c r="I13" s="411"/>
    </row>
    <row r="14" spans="1:10">
      <c r="A14" s="359"/>
      <c r="B14" s="422" t="s">
        <v>295</v>
      </c>
      <c r="C14" s="423"/>
      <c r="D14" s="424"/>
      <c r="E14" s="360"/>
      <c r="F14" s="357"/>
      <c r="G14" s="411"/>
      <c r="H14" s="411"/>
      <c r="I14" s="411"/>
    </row>
    <row r="15" spans="1:10">
      <c r="A15" s="359"/>
      <c r="B15" s="425" t="s">
        <v>296</v>
      </c>
      <c r="C15" s="423"/>
      <c r="D15" s="424"/>
      <c r="E15" s="360"/>
      <c r="F15" s="357"/>
      <c r="G15" s="411"/>
      <c r="H15" s="411"/>
      <c r="I15" s="411"/>
    </row>
    <row r="16" spans="1:10">
      <c r="A16" s="361"/>
      <c r="B16" s="426" t="s">
        <v>297</v>
      </c>
      <c r="C16" s="423"/>
      <c r="D16" s="424"/>
      <c r="E16" s="360"/>
      <c r="F16" s="357"/>
      <c r="G16" s="411"/>
      <c r="H16" s="411"/>
      <c r="I16" s="411"/>
    </row>
    <row r="17" spans="1:9">
      <c r="A17" s="361"/>
      <c r="B17" s="426" t="s">
        <v>298</v>
      </c>
      <c r="C17" s="423"/>
      <c r="D17" s="424"/>
      <c r="E17" s="360"/>
      <c r="F17" s="357"/>
      <c r="G17" s="411"/>
      <c r="H17" s="411"/>
      <c r="I17" s="411"/>
    </row>
    <row r="18" spans="1:9">
      <c r="A18" s="361"/>
      <c r="B18" s="426" t="s">
        <v>140</v>
      </c>
      <c r="C18" s="423"/>
      <c r="D18" s="424"/>
      <c r="E18" s="360"/>
      <c r="F18" s="357"/>
      <c r="G18" s="411"/>
      <c r="H18" s="411"/>
      <c r="I18" s="411"/>
    </row>
    <row r="19" spans="1:9">
      <c r="A19" s="362"/>
      <c r="B19" s="427"/>
      <c r="C19" s="428"/>
      <c r="D19" s="429"/>
      <c r="E19" s="363"/>
      <c r="F19" s="364"/>
      <c r="G19" s="411"/>
      <c r="H19" s="411"/>
      <c r="I19" s="411"/>
    </row>
    <row r="20" spans="1:9" ht="24.75" thickBot="1">
      <c r="A20" s="365" t="s">
        <v>145</v>
      </c>
      <c r="B20" s="430" t="s">
        <v>299</v>
      </c>
      <c r="C20" s="367"/>
      <c r="D20" s="368"/>
      <c r="E20" s="369">
        <f>SUM(E9:E19)</f>
        <v>5026804.2498140996</v>
      </c>
      <c r="F20" s="370"/>
      <c r="G20" s="411"/>
      <c r="H20" s="431"/>
      <c r="I20" s="432"/>
    </row>
    <row r="21" spans="1:9" ht="24.75" thickTop="1">
      <c r="A21" s="371"/>
      <c r="B21" s="372"/>
      <c r="C21" s="373"/>
      <c r="D21" s="374"/>
      <c r="E21" s="375"/>
      <c r="F21" s="376"/>
      <c r="H21" s="400"/>
    </row>
    <row r="22" spans="1:9">
      <c r="A22" s="371"/>
      <c r="B22" s="433" t="s">
        <v>300</v>
      </c>
      <c r="C22" s="626" t="str">
        <f>+BAHTTEXT(E20)</f>
        <v>ห้าล้านสองหมื่นหกพันแปดร้อยสี่บาทยี่สิบห้าสตางค์</v>
      </c>
      <c r="D22" s="626"/>
      <c r="E22" s="626"/>
      <c r="F22" s="627"/>
    </row>
    <row r="23" spans="1:9">
      <c r="A23" s="378"/>
      <c r="B23" s="379"/>
      <c r="C23" s="380"/>
      <c r="D23" s="381"/>
      <c r="E23" s="382"/>
      <c r="F23" s="383"/>
    </row>
    <row r="24" spans="1:9">
      <c r="A24" s="434"/>
      <c r="B24" s="435"/>
      <c r="C24" s="436"/>
      <c r="D24" s="437"/>
      <c r="E24" s="437"/>
      <c r="F24" s="438"/>
    </row>
    <row r="25" spans="1:9">
      <c r="A25" s="628" t="s">
        <v>290</v>
      </c>
      <c r="B25" s="629"/>
      <c r="C25" s="629"/>
      <c r="D25" s="629"/>
      <c r="E25" s="629"/>
      <c r="F25" s="630"/>
    </row>
    <row r="26" spans="1:9">
      <c r="A26" s="631" t="s">
        <v>291</v>
      </c>
      <c r="B26" s="632"/>
      <c r="C26" s="632"/>
      <c r="D26" s="632"/>
      <c r="E26" s="632"/>
      <c r="F26" s="633"/>
    </row>
    <row r="27" spans="1:9">
      <c r="A27" s="384"/>
      <c r="B27" s="385"/>
      <c r="C27" s="386"/>
      <c r="D27" s="386"/>
      <c r="E27" s="387"/>
      <c r="F27" s="388"/>
    </row>
    <row r="28" spans="1:9">
      <c r="A28" s="384"/>
      <c r="B28" s="385"/>
      <c r="C28" s="386"/>
      <c r="D28" s="386"/>
      <c r="E28" s="387"/>
      <c r="F28" s="388"/>
    </row>
    <row r="29" spans="1:9">
      <c r="A29" s="384"/>
      <c r="B29" s="385"/>
      <c r="C29" s="386"/>
      <c r="D29" s="386"/>
      <c r="E29" s="387"/>
      <c r="F29" s="388"/>
    </row>
    <row r="30" spans="1:9">
      <c r="A30" s="384"/>
      <c r="B30" s="385"/>
      <c r="C30" s="386"/>
      <c r="D30" s="386"/>
      <c r="E30" s="387"/>
      <c r="F30" s="388"/>
    </row>
    <row r="31" spans="1:9">
      <c r="A31" s="384"/>
      <c r="B31" s="389"/>
      <c r="C31" s="386"/>
      <c r="D31" s="390"/>
      <c r="E31" s="387"/>
      <c r="F31" s="388"/>
    </row>
    <row r="32" spans="1:9">
      <c r="A32" s="384"/>
      <c r="B32" s="385"/>
      <c r="C32" s="387"/>
      <c r="D32" s="386"/>
      <c r="E32" s="391"/>
      <c r="F32" s="388"/>
    </row>
    <row r="33" spans="1:6">
      <c r="A33" s="384"/>
      <c r="B33" s="385"/>
      <c r="C33" s="386"/>
      <c r="D33" s="386"/>
      <c r="E33" s="387"/>
      <c r="F33" s="388"/>
    </row>
    <row r="34" spans="1:6">
      <c r="A34" s="384"/>
      <c r="B34" s="392"/>
      <c r="C34" s="386"/>
      <c r="D34" s="393"/>
      <c r="E34" s="387"/>
      <c r="F34" s="388"/>
    </row>
    <row r="35" spans="1:6">
      <c r="A35" s="384"/>
      <c r="B35" s="389"/>
      <c r="C35" s="387"/>
      <c r="D35" s="390"/>
      <c r="E35" s="387"/>
      <c r="F35" s="388"/>
    </row>
    <row r="36" spans="1:6">
      <c r="A36" s="384"/>
      <c r="B36" s="385"/>
      <c r="C36" s="387"/>
      <c r="D36" s="386"/>
      <c r="E36" s="387"/>
      <c r="F36" s="388"/>
    </row>
    <row r="37" spans="1:6">
      <c r="A37" s="384"/>
      <c r="B37" s="385"/>
      <c r="C37" s="387"/>
      <c r="D37" s="386"/>
      <c r="E37" s="387"/>
      <c r="F37" s="388"/>
    </row>
    <row r="38" spans="1:6">
      <c r="A38" s="394"/>
      <c r="B38" s="395"/>
      <c r="C38" s="396"/>
      <c r="D38" s="396"/>
      <c r="E38" s="396"/>
      <c r="F38" s="397"/>
    </row>
    <row r="40" spans="1:6">
      <c r="E40" s="400"/>
    </row>
    <row r="41" spans="1:6">
      <c r="E41" s="401"/>
    </row>
  </sheetData>
  <mergeCells count="12">
    <mergeCell ref="A26:F26"/>
    <mergeCell ref="A1:F1"/>
    <mergeCell ref="A2:F2"/>
    <mergeCell ref="A3:F3"/>
    <mergeCell ref="A4:F4"/>
    <mergeCell ref="A5:F5"/>
    <mergeCell ref="A6:F6"/>
    <mergeCell ref="B7:B8"/>
    <mergeCell ref="D7:D8"/>
    <mergeCell ref="F7:F8"/>
    <mergeCell ref="C22:F22"/>
    <mergeCell ref="A25:F25"/>
  </mergeCells>
  <printOptions horizontalCentered="1"/>
  <pageMargins left="0.25" right="0.25" top="0.5" bottom="0.5" header="0.25" footer="0.25"/>
  <pageSetup scale="83" orientation="portrait" verticalDpi="597" r:id="rId1"/>
  <headerFooter>
    <oddHeader>&amp;R&amp;"Arial,Regular"&amp;10แบบ ปร.5 แผ่นที่ &amp;P/&amp;N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79"/>
  <sheetViews>
    <sheetView workbookViewId="0">
      <selection activeCell="E25" sqref="E25"/>
    </sheetView>
  </sheetViews>
  <sheetFormatPr defaultColWidth="9.140625" defaultRowHeight="24" customHeight="1"/>
  <cols>
    <col min="1" max="1" width="6.42578125" style="308" customWidth="1"/>
    <col min="2" max="2" width="43.28515625" style="2" customWidth="1"/>
    <col min="3" max="3" width="17.140625" style="2" hidden="1" customWidth="1"/>
    <col min="4" max="4" width="11" style="2" hidden="1" customWidth="1"/>
    <col min="5" max="5" width="17.7109375" style="2" customWidth="1"/>
    <col min="6" max="6" width="24.42578125" style="2" customWidth="1"/>
    <col min="7" max="7" width="20.85546875" style="2" customWidth="1"/>
    <col min="8" max="256" width="9.140625" style="2"/>
    <col min="257" max="16384" width="9.140625" style="14"/>
  </cols>
  <sheetData>
    <row r="1" spans="1:10" ht="20.25" customHeight="1">
      <c r="A1" s="664" t="s">
        <v>276</v>
      </c>
      <c r="B1" s="664"/>
      <c r="C1" s="664"/>
      <c r="D1" s="664"/>
      <c r="E1" s="664"/>
      <c r="F1" s="664"/>
    </row>
    <row r="2" spans="1:10" s="262" customFormat="1" ht="18" customHeight="1">
      <c r="A2" s="261"/>
      <c r="B2" s="261"/>
      <c r="C2" s="261"/>
      <c r="D2" s="261"/>
      <c r="E2" s="261"/>
      <c r="F2" s="4" t="s">
        <v>275</v>
      </c>
      <c r="G2" s="2"/>
      <c r="H2" s="2"/>
      <c r="I2" s="2"/>
      <c r="J2" s="2"/>
    </row>
    <row r="3" spans="1:10" s="8" customFormat="1" ht="23.25" customHeight="1">
      <c r="A3" s="3" t="s">
        <v>122</v>
      </c>
      <c r="B3" s="3"/>
      <c r="C3" s="6"/>
      <c r="D3" s="7"/>
      <c r="E3" s="15"/>
      <c r="F3" s="16"/>
      <c r="G3" s="2"/>
      <c r="H3" s="2"/>
      <c r="I3" s="2"/>
      <c r="J3" s="2"/>
    </row>
    <row r="4" spans="1:10" s="8" customFormat="1" ht="23.25" customHeight="1">
      <c r="A4" s="3" t="s">
        <v>123</v>
      </c>
      <c r="B4" s="3"/>
      <c r="C4" s="9"/>
      <c r="D4" s="10"/>
      <c r="E4" s="17"/>
      <c r="F4" s="619"/>
      <c r="G4" s="2"/>
      <c r="H4" s="2"/>
      <c r="I4" s="2"/>
      <c r="J4" s="2"/>
    </row>
    <row r="5" spans="1:10" s="8" customFormat="1" ht="23.25" customHeight="1" thickBot="1">
      <c r="A5" s="3" t="s">
        <v>279</v>
      </c>
      <c r="B5" s="3"/>
      <c r="C5" s="9"/>
      <c r="D5" s="10"/>
      <c r="E5" s="9"/>
      <c r="F5" s="16"/>
      <c r="G5" s="2"/>
      <c r="H5" s="2"/>
      <c r="I5" s="2"/>
      <c r="J5" s="2"/>
    </row>
    <row r="6" spans="1:10" ht="21.75" customHeight="1" thickTop="1">
      <c r="A6" s="263" t="s">
        <v>0</v>
      </c>
      <c r="B6" s="263" t="s">
        <v>1</v>
      </c>
      <c r="C6" s="264" t="s">
        <v>139</v>
      </c>
      <c r="D6" s="264" t="s">
        <v>140</v>
      </c>
      <c r="E6" s="264" t="s">
        <v>127</v>
      </c>
      <c r="F6" s="263" t="s">
        <v>2</v>
      </c>
    </row>
    <row r="7" spans="1:10" ht="21.75" customHeight="1">
      <c r="A7" s="265"/>
      <c r="B7" s="265"/>
      <c r="C7" s="266" t="s">
        <v>3</v>
      </c>
      <c r="D7" s="266"/>
      <c r="E7" s="266" t="s">
        <v>3</v>
      </c>
      <c r="F7" s="267"/>
    </row>
    <row r="8" spans="1:10" ht="20.25" customHeight="1">
      <c r="A8" s="268"/>
      <c r="B8" s="269" t="s">
        <v>130</v>
      </c>
      <c r="C8" s="270"/>
      <c r="D8" s="271"/>
      <c r="E8" s="270"/>
      <c r="F8" s="272"/>
    </row>
    <row r="9" spans="1:10" s="2" customFormat="1" ht="20.25" customHeight="1">
      <c r="A9" s="273"/>
      <c r="B9" s="274" t="s">
        <v>144</v>
      </c>
      <c r="C9" s="270">
        <f>ครุภัณฑ์จัดซื้อสั่งซื้อ!I24</f>
        <v>41860</v>
      </c>
      <c r="D9" s="271">
        <v>1</v>
      </c>
      <c r="E9" s="270">
        <f>C9*D9</f>
        <v>41860</v>
      </c>
      <c r="F9" s="275"/>
    </row>
    <row r="10" spans="1:10" s="2" customFormat="1" ht="20.25" customHeight="1">
      <c r="A10" s="276"/>
      <c r="B10" s="32"/>
      <c r="C10" s="270"/>
      <c r="D10" s="271"/>
      <c r="E10" s="270"/>
      <c r="F10" s="275"/>
    </row>
    <row r="11" spans="1:10" s="2" customFormat="1" ht="20.25" customHeight="1">
      <c r="A11" s="273"/>
      <c r="B11" s="34"/>
      <c r="C11" s="270"/>
      <c r="D11" s="271"/>
      <c r="E11" s="270"/>
      <c r="F11" s="277"/>
    </row>
    <row r="12" spans="1:10" s="2" customFormat="1" ht="20.25" customHeight="1">
      <c r="A12" s="278"/>
      <c r="B12" s="279"/>
      <c r="C12" s="270"/>
      <c r="D12" s="271"/>
      <c r="E12" s="270"/>
      <c r="F12" s="275"/>
    </row>
    <row r="13" spans="1:10" s="2" customFormat="1" ht="20.25" customHeight="1">
      <c r="A13" s="273"/>
      <c r="B13" s="34"/>
      <c r="C13" s="280"/>
      <c r="D13" s="271"/>
      <c r="E13" s="270"/>
      <c r="F13" s="281"/>
    </row>
    <row r="14" spans="1:10" s="2" customFormat="1" ht="20.25" customHeight="1">
      <c r="A14" s="278"/>
      <c r="B14" s="279"/>
      <c r="C14" s="270"/>
      <c r="D14" s="271"/>
      <c r="E14" s="270"/>
      <c r="F14" s="275"/>
    </row>
    <row r="15" spans="1:10" s="2" customFormat="1" ht="20.25" customHeight="1">
      <c r="A15" s="273"/>
      <c r="B15" s="34"/>
      <c r="C15" s="270"/>
      <c r="D15" s="282"/>
      <c r="E15" s="270"/>
      <c r="F15" s="275"/>
    </row>
    <row r="16" spans="1:10" s="2" customFormat="1" ht="20.25" customHeight="1">
      <c r="A16" s="273"/>
      <c r="B16" s="34"/>
      <c r="C16" s="270"/>
      <c r="D16" s="282"/>
      <c r="E16" s="270"/>
      <c r="F16" s="275"/>
    </row>
    <row r="17" spans="1:256" s="2" customFormat="1" ht="20.25" customHeight="1">
      <c r="A17" s="273"/>
      <c r="B17" s="283"/>
      <c r="C17" s="270"/>
      <c r="D17" s="284"/>
      <c r="E17" s="270"/>
      <c r="F17" s="275"/>
    </row>
    <row r="18" spans="1:256" s="2" customFormat="1" ht="20.25" customHeight="1">
      <c r="A18" s="285"/>
      <c r="B18" s="286"/>
      <c r="C18" s="287"/>
      <c r="D18" s="284"/>
      <c r="E18" s="287"/>
      <c r="F18" s="275"/>
    </row>
    <row r="19" spans="1:256" s="25" customFormat="1" ht="22.5" customHeight="1">
      <c r="A19" s="21"/>
      <c r="B19" s="22" t="s">
        <v>141</v>
      </c>
      <c r="C19" s="23">
        <f>SUM(C9:C18)</f>
        <v>41860</v>
      </c>
      <c r="D19" s="23"/>
      <c r="E19" s="24">
        <f>SUM(E9:E18)</f>
        <v>41860</v>
      </c>
      <c r="F19" s="24" t="s">
        <v>142</v>
      </c>
      <c r="G19" s="2"/>
      <c r="H19" s="2"/>
      <c r="I19" s="2"/>
      <c r="J19" s="2"/>
    </row>
    <row r="20" spans="1:256" s="2" customFormat="1" ht="21.75" customHeight="1">
      <c r="A20" s="288"/>
      <c r="B20" s="289" t="s">
        <v>143</v>
      </c>
      <c r="C20" s="11"/>
      <c r="D20" s="11"/>
      <c r="E20" s="290">
        <f>SUM(E19:E19)</f>
        <v>41860</v>
      </c>
      <c r="F20" s="11"/>
    </row>
    <row r="21" spans="1:256" s="13" customFormat="1" ht="20.100000000000001" customHeight="1">
      <c r="A21" s="291"/>
      <c r="B21" s="291"/>
      <c r="C21" s="291"/>
      <c r="D21" s="291"/>
      <c r="E21" s="12"/>
      <c r="F21" s="292"/>
      <c r="G21" s="2"/>
      <c r="H21" s="2"/>
      <c r="I21" s="2"/>
      <c r="J21" s="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12" customFormat="1" ht="20.100000000000001" customHeight="1">
      <c r="A22" s="291"/>
      <c r="B22" s="291"/>
      <c r="C22" s="291"/>
      <c r="D22" s="291"/>
      <c r="F22" s="292"/>
      <c r="G22" s="2"/>
      <c r="H22" s="2"/>
      <c r="I22" s="2"/>
      <c r="J22" s="2"/>
    </row>
    <row r="23" spans="1:256" s="12" customFormat="1" ht="20.100000000000001" customHeight="1">
      <c r="A23" s="291"/>
      <c r="B23" s="291"/>
      <c r="C23" s="293"/>
      <c r="D23" s="291"/>
      <c r="F23" s="292"/>
      <c r="G23" s="2"/>
      <c r="H23" s="2"/>
      <c r="I23" s="2"/>
      <c r="J23" s="2"/>
    </row>
    <row r="24" spans="1:256" s="12" customFormat="1" ht="20.100000000000001" customHeight="1">
      <c r="A24" s="291"/>
      <c r="B24" s="291"/>
      <c r="C24" s="291"/>
      <c r="D24" s="291"/>
      <c r="F24" s="292"/>
      <c r="G24" s="2"/>
      <c r="H24" s="2"/>
      <c r="I24" s="2"/>
      <c r="J24" s="2"/>
    </row>
    <row r="25" spans="1:256" s="12" customFormat="1" ht="28.5" customHeight="1">
      <c r="A25" s="291"/>
      <c r="B25" s="291"/>
      <c r="C25" s="291"/>
      <c r="D25" s="291"/>
      <c r="F25" s="294"/>
      <c r="G25" s="2"/>
      <c r="H25" s="2"/>
      <c r="I25" s="2"/>
      <c r="J25" s="2"/>
    </row>
    <row r="26" spans="1:256" s="12" customFormat="1" ht="28.5" customHeight="1">
      <c r="A26" s="291"/>
      <c r="B26" s="291"/>
      <c r="C26" s="291"/>
      <c r="D26" s="291"/>
      <c r="F26" s="294"/>
      <c r="G26" s="2"/>
      <c r="H26" s="2"/>
      <c r="I26" s="2"/>
      <c r="J26" s="2"/>
    </row>
    <row r="27" spans="1:256" s="12" customFormat="1" ht="28.5" customHeight="1">
      <c r="A27" s="291"/>
      <c r="B27" s="291"/>
      <c r="C27" s="291"/>
      <c r="D27" s="291"/>
      <c r="F27" s="294"/>
      <c r="G27" s="2"/>
      <c r="H27" s="2"/>
      <c r="I27" s="2"/>
      <c r="J27" s="2"/>
    </row>
    <row r="28" spans="1:256" s="12" customFormat="1" ht="28.5" customHeight="1">
      <c r="A28" s="291"/>
      <c r="B28" s="291"/>
      <c r="C28" s="291"/>
      <c r="D28" s="291"/>
      <c r="F28" s="294"/>
      <c r="G28" s="2"/>
      <c r="H28" s="2"/>
      <c r="I28" s="2"/>
      <c r="J28" s="2"/>
    </row>
    <row r="29" spans="1:256" s="12" customFormat="1" ht="28.5" customHeight="1">
      <c r="A29" s="291"/>
      <c r="B29" s="291"/>
      <c r="C29" s="291"/>
      <c r="D29" s="291"/>
      <c r="F29" s="294"/>
      <c r="G29" s="2"/>
      <c r="H29" s="2"/>
      <c r="I29" s="2"/>
      <c r="J29" s="2"/>
    </row>
    <row r="30" spans="1:256" s="12" customFormat="1" ht="28.5" customHeight="1">
      <c r="A30" s="291"/>
      <c r="B30" s="291"/>
      <c r="C30" s="291"/>
      <c r="D30" s="291"/>
      <c r="F30" s="295"/>
      <c r="G30" s="2"/>
      <c r="H30" s="2"/>
      <c r="I30" s="2"/>
      <c r="J30" s="2"/>
    </row>
    <row r="31" spans="1:256" s="12" customFormat="1" ht="28.5" customHeight="1">
      <c r="A31" s="291"/>
      <c r="B31" s="291"/>
      <c r="C31" s="291"/>
      <c r="D31" s="291"/>
      <c r="F31" s="295"/>
      <c r="G31" s="2"/>
      <c r="H31" s="2"/>
      <c r="I31" s="2"/>
      <c r="J31" s="2"/>
    </row>
    <row r="32" spans="1:256" s="12" customFormat="1" ht="28.5" customHeight="1">
      <c r="A32" s="291"/>
      <c r="B32" s="291"/>
      <c r="C32" s="291"/>
      <c r="D32" s="291"/>
      <c r="F32" s="295"/>
      <c r="G32" s="2"/>
      <c r="H32" s="2"/>
      <c r="I32" s="2"/>
      <c r="J32" s="2"/>
    </row>
    <row r="33" spans="1:10" s="12" customFormat="1" ht="28.5" customHeight="1">
      <c r="A33" s="291"/>
      <c r="B33" s="291"/>
      <c r="C33" s="291"/>
      <c r="D33" s="291"/>
      <c r="F33" s="295"/>
      <c r="G33" s="2"/>
      <c r="H33" s="2"/>
      <c r="I33" s="2"/>
      <c r="J33" s="2"/>
    </row>
    <row r="34" spans="1:10" s="12" customFormat="1" ht="28.5" customHeight="1">
      <c r="A34" s="291"/>
      <c r="B34" s="291"/>
      <c r="C34" s="291"/>
      <c r="D34" s="291"/>
      <c r="F34" s="295"/>
      <c r="G34" s="2"/>
      <c r="H34" s="2"/>
      <c r="I34" s="2"/>
      <c r="J34" s="2"/>
    </row>
    <row r="35" spans="1:10" s="12" customFormat="1" ht="28.5" customHeight="1">
      <c r="A35" s="291"/>
      <c r="B35" s="291"/>
      <c r="C35" s="291"/>
      <c r="D35" s="291"/>
      <c r="F35" s="295"/>
      <c r="G35" s="2"/>
      <c r="H35" s="2"/>
      <c r="I35" s="2"/>
      <c r="J35" s="2"/>
    </row>
    <row r="36" spans="1:10" s="12" customFormat="1" ht="28.5" customHeight="1">
      <c r="A36" s="291"/>
      <c r="B36" s="291"/>
      <c r="C36" s="291"/>
      <c r="D36" s="291"/>
      <c r="F36" s="295"/>
      <c r="G36" s="2"/>
      <c r="H36" s="2"/>
      <c r="I36" s="2"/>
      <c r="J36" s="2"/>
    </row>
    <row r="37" spans="1:10" s="12" customFormat="1" ht="28.5" customHeight="1">
      <c r="A37" s="291"/>
      <c r="B37" s="291"/>
      <c r="C37" s="291"/>
      <c r="D37" s="291"/>
      <c r="F37" s="295"/>
      <c r="G37" s="2"/>
      <c r="H37" s="2"/>
      <c r="I37" s="2"/>
      <c r="J37" s="2"/>
    </row>
    <row r="38" spans="1:10" s="12" customFormat="1" ht="28.5" customHeight="1">
      <c r="A38" s="291"/>
      <c r="B38" s="291"/>
      <c r="C38" s="291"/>
      <c r="D38" s="291"/>
      <c r="F38" s="295"/>
      <c r="G38" s="2"/>
      <c r="H38" s="2"/>
      <c r="I38" s="2"/>
      <c r="J38" s="2"/>
    </row>
    <row r="39" spans="1:10" s="13" customFormat="1" ht="28.5" customHeight="1">
      <c r="A39" s="296"/>
      <c r="B39" s="297"/>
      <c r="C39" s="297"/>
      <c r="D39" s="297"/>
      <c r="E39" s="297"/>
      <c r="F39" s="297"/>
      <c r="G39" s="2"/>
      <c r="H39" s="2"/>
      <c r="I39" s="2"/>
      <c r="J39" s="2"/>
    </row>
    <row r="40" spans="1:10" s="302" customFormat="1" ht="28.5" customHeight="1">
      <c r="A40" s="291"/>
      <c r="B40" s="298"/>
      <c r="C40" s="299"/>
      <c r="D40" s="298"/>
      <c r="E40" s="300"/>
      <c r="F40" s="301"/>
      <c r="G40" s="2"/>
      <c r="H40" s="2"/>
      <c r="I40" s="2"/>
      <c r="J40" s="2"/>
    </row>
    <row r="41" spans="1:10" s="302" customFormat="1" ht="9" customHeight="1">
      <c r="A41" s="303"/>
      <c r="B41" s="298"/>
      <c r="C41" s="299"/>
      <c r="D41" s="298"/>
      <c r="E41" s="300"/>
      <c r="F41" s="301"/>
      <c r="G41" s="2"/>
      <c r="H41" s="2"/>
      <c r="I41" s="2"/>
      <c r="J41" s="2"/>
    </row>
    <row r="42" spans="1:10" s="302" customFormat="1" ht="9" customHeight="1">
      <c r="A42" s="304"/>
      <c r="B42" s="298"/>
      <c r="C42" s="299"/>
      <c r="D42" s="298"/>
      <c r="E42" s="300"/>
      <c r="F42" s="301"/>
      <c r="G42" s="2"/>
      <c r="H42" s="2"/>
      <c r="I42" s="2"/>
      <c r="J42" s="2"/>
    </row>
    <row r="43" spans="1:10" s="302" customFormat="1" ht="9" customHeight="1">
      <c r="A43" s="305"/>
      <c r="B43" s="305"/>
      <c r="C43" s="12"/>
      <c r="D43" s="12"/>
      <c r="E43" s="300"/>
      <c r="F43" s="301"/>
      <c r="G43" s="2"/>
      <c r="H43" s="2"/>
      <c r="I43" s="2"/>
      <c r="J43" s="2"/>
    </row>
    <row r="44" spans="1:10" s="1" customFormat="1">
      <c r="A44" s="306"/>
      <c r="C44" s="307"/>
      <c r="G44" s="2"/>
      <c r="H44" s="2"/>
      <c r="I44" s="2"/>
      <c r="J44" s="2"/>
    </row>
    <row r="45" spans="1:10" s="1" customFormat="1">
      <c r="A45" s="306"/>
      <c r="G45" s="2"/>
      <c r="H45" s="2"/>
      <c r="I45" s="2"/>
      <c r="J45" s="2"/>
    </row>
    <row r="47" spans="1:10" ht="18.75" customHeight="1">
      <c r="A47" s="309"/>
      <c r="B47" s="309"/>
      <c r="C47" s="309"/>
      <c r="D47" s="309"/>
      <c r="E47" s="309"/>
      <c r="F47" s="309"/>
    </row>
    <row r="48" spans="1:10" ht="18.75" customHeight="1">
      <c r="A48" s="309"/>
      <c r="B48" s="309"/>
      <c r="C48" s="309"/>
      <c r="D48" s="309"/>
      <c r="E48" s="309"/>
      <c r="F48" s="309"/>
    </row>
    <row r="49" spans="1:6" ht="18.75" customHeight="1">
      <c r="A49" s="309"/>
      <c r="B49" s="309"/>
      <c r="C49" s="309"/>
      <c r="D49" s="309"/>
      <c r="E49" s="309"/>
      <c r="F49" s="309"/>
    </row>
    <row r="50" spans="1:6" ht="18.75" customHeight="1">
      <c r="A50" s="309"/>
      <c r="B50" s="309"/>
      <c r="C50" s="309"/>
      <c r="D50" s="309"/>
      <c r="E50" s="309"/>
      <c r="F50" s="309"/>
    </row>
    <row r="51" spans="1:6" ht="18.75" customHeight="1">
      <c r="A51" s="309"/>
      <c r="B51" s="309"/>
      <c r="C51" s="309"/>
      <c r="D51" s="309"/>
      <c r="E51" s="309"/>
      <c r="F51" s="309"/>
    </row>
    <row r="52" spans="1:6" ht="18.75" customHeight="1">
      <c r="A52" s="298"/>
      <c r="B52" s="299"/>
    </row>
    <row r="53" spans="1:6" ht="18.75" customHeight="1">
      <c r="A53" s="298"/>
      <c r="B53" s="299"/>
    </row>
    <row r="54" spans="1:6" ht="8.25" customHeight="1">
      <c r="A54" s="298"/>
      <c r="B54" s="299"/>
      <c r="C54" s="299"/>
      <c r="D54" s="299"/>
      <c r="E54" s="310"/>
      <c r="F54" s="311"/>
    </row>
    <row r="55" spans="1:6" ht="15" customHeight="1">
      <c r="A55" s="298"/>
      <c r="B55" s="299"/>
      <c r="C55" s="298"/>
      <c r="D55" s="298"/>
      <c r="E55" s="310"/>
      <c r="F55" s="311"/>
    </row>
    <row r="56" spans="1:6" ht="5.25" customHeight="1">
      <c r="A56" s="298"/>
      <c r="B56" s="299"/>
      <c r="C56" s="298"/>
      <c r="D56" s="298"/>
      <c r="E56" s="310"/>
      <c r="F56" s="311"/>
    </row>
    <row r="57" spans="1:6" ht="18.75" customHeight="1">
      <c r="A57" s="298"/>
      <c r="B57" s="299"/>
      <c r="C57" s="298"/>
      <c r="D57" s="298"/>
      <c r="E57" s="310"/>
      <c r="F57" s="311"/>
    </row>
    <row r="58" spans="1:6" ht="18.75" customHeight="1">
      <c r="A58" s="298"/>
      <c r="B58" s="299"/>
      <c r="C58" s="298"/>
      <c r="D58" s="298"/>
      <c r="E58" s="310"/>
      <c r="F58" s="311"/>
    </row>
    <row r="59" spans="1:6" ht="8.25" customHeight="1">
      <c r="A59" s="298"/>
      <c r="B59" s="299"/>
      <c r="C59" s="298"/>
      <c r="D59" s="298"/>
      <c r="E59" s="310"/>
      <c r="F59" s="311"/>
    </row>
    <row r="60" spans="1:6" ht="12.75" customHeight="1">
      <c r="A60" s="298"/>
      <c r="B60" s="299"/>
      <c r="C60" s="298"/>
      <c r="D60" s="298"/>
      <c r="E60" s="310"/>
      <c r="F60" s="311"/>
    </row>
    <row r="61" spans="1:6" ht="10.5" customHeight="1">
      <c r="A61" s="298"/>
      <c r="B61" s="299"/>
      <c r="C61" s="298"/>
      <c r="D61" s="298"/>
      <c r="E61" s="310"/>
      <c r="F61" s="311"/>
    </row>
    <row r="62" spans="1:6" ht="11.25" customHeight="1">
      <c r="A62" s="298"/>
      <c r="B62" s="299"/>
      <c r="C62" s="298"/>
      <c r="D62" s="298"/>
      <c r="E62" s="310"/>
      <c r="F62" s="311"/>
    </row>
    <row r="63" spans="1:6" ht="18.75" customHeight="1">
      <c r="A63" s="298"/>
      <c r="B63" s="299"/>
      <c r="C63" s="298"/>
      <c r="D63" s="298"/>
      <c r="E63" s="310"/>
      <c r="F63" s="311"/>
    </row>
    <row r="64" spans="1:6" ht="7.5" customHeight="1">
      <c r="A64" s="298"/>
      <c r="B64" s="299"/>
      <c r="C64" s="298"/>
      <c r="D64" s="298"/>
      <c r="E64" s="310"/>
      <c r="F64" s="311"/>
    </row>
    <row r="66" spans="1:6" ht="15.75" customHeight="1"/>
    <row r="67" spans="1:6" s="306" customFormat="1" ht="33" customHeight="1">
      <c r="C67" s="307"/>
    </row>
    <row r="68" spans="1:6" s="1" customFormat="1">
      <c r="A68" s="306"/>
    </row>
    <row r="69" spans="1:6" s="1" customFormat="1">
      <c r="A69" s="306"/>
    </row>
    <row r="70" spans="1:6" s="1" customFormat="1" ht="6.75" customHeight="1">
      <c r="A70" s="306"/>
    </row>
    <row r="71" spans="1:6" s="1" customFormat="1">
      <c r="A71" s="306"/>
      <c r="C71" s="307"/>
    </row>
    <row r="72" spans="1:6" s="1" customFormat="1">
      <c r="A72" s="306"/>
    </row>
    <row r="76" spans="1:6" ht="22.5" customHeight="1">
      <c r="A76" s="312"/>
      <c r="B76" s="313"/>
      <c r="C76" s="314"/>
      <c r="D76" s="313"/>
      <c r="E76" s="313"/>
      <c r="F76" s="312"/>
    </row>
    <row r="77" spans="1:6" ht="22.5" customHeight="1">
      <c r="A77" s="312"/>
      <c r="B77" s="313"/>
      <c r="C77" s="314"/>
      <c r="D77" s="313"/>
      <c r="E77" s="313"/>
      <c r="F77" s="312"/>
    </row>
    <row r="78" spans="1:6" ht="22.5" customHeight="1">
      <c r="A78" s="312"/>
      <c r="B78" s="313"/>
      <c r="C78" s="314"/>
      <c r="D78" s="313"/>
      <c r="E78" s="313"/>
      <c r="F78" s="312"/>
    </row>
    <row r="79" spans="1:6" ht="22.5" customHeight="1">
      <c r="A79" s="312"/>
      <c r="B79" s="313"/>
      <c r="C79" s="314"/>
      <c r="D79" s="313"/>
      <c r="E79" s="313"/>
      <c r="F79" s="312"/>
    </row>
  </sheetData>
  <mergeCells count="1">
    <mergeCell ref="A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U55"/>
  <sheetViews>
    <sheetView showGridLines="0" zoomScale="90" zoomScaleNormal="90" zoomScaleSheetLayoutView="100" workbookViewId="0">
      <selection activeCell="F25" sqref="F25"/>
    </sheetView>
  </sheetViews>
  <sheetFormatPr defaultColWidth="9.140625" defaultRowHeight="21.75" customHeight="1"/>
  <cols>
    <col min="1" max="1" width="6.28515625" style="72" customWidth="1"/>
    <col min="2" max="2" width="55.7109375" style="72" customWidth="1"/>
    <col min="3" max="3" width="10" style="77" customWidth="1"/>
    <col min="4" max="4" width="7.42578125" style="78" customWidth="1"/>
    <col min="5" max="5" width="11.85546875" style="75" customWidth="1"/>
    <col min="6" max="6" width="14.140625" style="73" customWidth="1"/>
    <col min="7" max="7" width="12" style="75" customWidth="1"/>
    <col min="8" max="8" width="13.140625" style="73" customWidth="1"/>
    <col min="9" max="9" width="14.28515625" style="73" customWidth="1"/>
    <col min="10" max="10" width="11.85546875" style="76" customWidth="1"/>
    <col min="11" max="11" width="9.140625" style="64"/>
    <col min="12" max="12" width="11" style="64" customWidth="1"/>
    <col min="13" max="13" width="9.140625" style="64"/>
    <col min="14" max="14" width="35.28515625" style="64" customWidth="1"/>
    <col min="15" max="15" width="13.28515625" style="64" customWidth="1"/>
    <col min="16" max="17" width="9.140625" style="64"/>
    <col min="18" max="18" width="13.28515625" style="64" customWidth="1"/>
    <col min="19" max="19" width="14.42578125" style="64" customWidth="1"/>
    <col min="20" max="20" width="12.85546875" style="64" customWidth="1"/>
    <col min="21" max="21" width="14.28515625" style="64" customWidth="1"/>
    <col min="22" max="16384" width="9.140625" style="64"/>
  </cols>
  <sheetData>
    <row r="1" spans="1:21" s="37" customFormat="1" ht="23.25" customHeight="1">
      <c r="A1" s="5" t="s">
        <v>122</v>
      </c>
      <c r="B1" s="35"/>
      <c r="C1" s="35"/>
      <c r="D1" s="35"/>
      <c r="E1" s="35"/>
      <c r="F1" s="35"/>
      <c r="G1" s="35"/>
      <c r="H1" s="35"/>
      <c r="I1" s="35"/>
      <c r="J1" s="36" t="s">
        <v>277</v>
      </c>
    </row>
    <row r="2" spans="1:21" s="37" customFormat="1" ht="21.75" customHeight="1">
      <c r="A2" s="5" t="s">
        <v>123</v>
      </c>
      <c r="B2" s="38"/>
      <c r="C2" s="39"/>
      <c r="D2" s="39"/>
      <c r="E2" s="39"/>
      <c r="F2" s="40"/>
      <c r="G2" s="619"/>
      <c r="H2" s="620"/>
      <c r="I2" s="41"/>
      <c r="J2" s="41"/>
    </row>
    <row r="3" spans="1:21" s="37" customFormat="1" ht="21.75" customHeight="1" thickBot="1">
      <c r="A3" s="3" t="s">
        <v>279</v>
      </c>
      <c r="B3" s="38"/>
      <c r="C3" s="39"/>
      <c r="D3" s="39"/>
      <c r="E3" s="39"/>
      <c r="F3" s="41"/>
      <c r="G3" s="40"/>
      <c r="H3" s="41"/>
      <c r="I3" s="42"/>
      <c r="J3" s="39"/>
    </row>
    <row r="4" spans="1:21" s="37" customFormat="1" ht="21.75" customHeight="1" thickTop="1">
      <c r="A4" s="669" t="s">
        <v>0</v>
      </c>
      <c r="B4" s="669" t="s">
        <v>1</v>
      </c>
      <c r="C4" s="667" t="s">
        <v>30</v>
      </c>
      <c r="D4" s="667" t="s">
        <v>6</v>
      </c>
      <c r="E4" s="43" t="s">
        <v>31</v>
      </c>
      <c r="F4" s="44"/>
      <c r="G4" s="43" t="s">
        <v>32</v>
      </c>
      <c r="H4" s="44"/>
      <c r="I4" s="667" t="s">
        <v>7</v>
      </c>
      <c r="J4" s="667" t="s">
        <v>2</v>
      </c>
    </row>
    <row r="5" spans="1:21" s="37" customFormat="1" ht="21.75" customHeight="1">
      <c r="A5" s="670"/>
      <c r="B5" s="670"/>
      <c r="C5" s="668"/>
      <c r="D5" s="668"/>
      <c r="E5" s="45" t="s">
        <v>8</v>
      </c>
      <c r="F5" s="45" t="s">
        <v>9</v>
      </c>
      <c r="G5" s="45" t="s">
        <v>8</v>
      </c>
      <c r="H5" s="45" t="s">
        <v>9</v>
      </c>
      <c r="I5" s="668"/>
      <c r="J5" s="668"/>
    </row>
    <row r="6" spans="1:21" s="50" customFormat="1" ht="21.75" customHeight="1">
      <c r="A6" s="46"/>
      <c r="B6" s="47" t="s">
        <v>4</v>
      </c>
      <c r="C6" s="48"/>
      <c r="D6" s="49"/>
      <c r="E6" s="48"/>
      <c r="F6" s="49"/>
      <c r="G6" s="48"/>
      <c r="H6" s="49"/>
      <c r="I6" s="49"/>
      <c r="J6" s="49"/>
      <c r="L6" s="37"/>
    </row>
    <row r="7" spans="1:21" s="50" customFormat="1" ht="21.75" customHeight="1">
      <c r="A7" s="51"/>
      <c r="B7" s="52" t="s">
        <v>10</v>
      </c>
      <c r="C7" s="48"/>
      <c r="D7" s="53"/>
      <c r="E7" s="48"/>
      <c r="F7" s="49"/>
      <c r="G7" s="48"/>
      <c r="H7" s="49"/>
      <c r="I7" s="54"/>
      <c r="J7" s="49"/>
      <c r="L7" s="37"/>
    </row>
    <row r="8" spans="1:21" s="50" customFormat="1" ht="21.75" customHeight="1">
      <c r="A8" s="18">
        <v>1</v>
      </c>
      <c r="B8" s="19" t="s">
        <v>128</v>
      </c>
      <c r="C8" s="55"/>
      <c r="D8" s="56"/>
      <c r="E8" s="57"/>
      <c r="F8" s="57"/>
      <c r="G8" s="57"/>
      <c r="H8" s="57"/>
      <c r="I8" s="58"/>
      <c r="J8" s="57"/>
      <c r="L8" s="37"/>
    </row>
    <row r="9" spans="1:21" ht="21.75" customHeight="1">
      <c r="A9" s="59">
        <v>1</v>
      </c>
      <c r="B9" s="443" t="s">
        <v>319</v>
      </c>
      <c r="C9" s="451">
        <v>43.5</v>
      </c>
      <c r="D9" s="447" t="s">
        <v>17</v>
      </c>
      <c r="E9" s="448">
        <v>0</v>
      </c>
      <c r="F9" s="448">
        <v>0</v>
      </c>
      <c r="G9" s="451">
        <v>600</v>
      </c>
      <c r="H9" s="448">
        <f t="shared" ref="H9:H17" si="0">SUM(C9*G9)</f>
        <v>26100</v>
      </c>
      <c r="I9" s="449">
        <f t="shared" ref="I9:I17" si="1">SUM(F9+H9)</f>
        <v>26100</v>
      </c>
      <c r="J9" s="63"/>
      <c r="M9" s="665" t="s">
        <v>324</v>
      </c>
    </row>
    <row r="10" spans="1:21" ht="21.75" customHeight="1">
      <c r="A10" s="59">
        <v>2</v>
      </c>
      <c r="B10" s="444" t="s">
        <v>318</v>
      </c>
      <c r="C10" s="451">
        <v>98.58</v>
      </c>
      <c r="D10" s="452" t="s">
        <v>5</v>
      </c>
      <c r="E10" s="448">
        <v>0</v>
      </c>
      <c r="F10" s="448">
        <v>0</v>
      </c>
      <c r="G10" s="451">
        <v>70</v>
      </c>
      <c r="H10" s="448">
        <f t="shared" si="0"/>
        <v>6900.5999999999995</v>
      </c>
      <c r="I10" s="449">
        <f t="shared" si="1"/>
        <v>6900.5999999999995</v>
      </c>
      <c r="J10" s="63"/>
      <c r="M10" s="666"/>
    </row>
    <row r="11" spans="1:21" ht="21.75" customHeight="1">
      <c r="A11" s="59">
        <v>3</v>
      </c>
      <c r="B11" s="444" t="s">
        <v>320</v>
      </c>
      <c r="C11" s="451">
        <v>98.58</v>
      </c>
      <c r="D11" s="452" t="s">
        <v>5</v>
      </c>
      <c r="E11" s="455">
        <v>0</v>
      </c>
      <c r="F11" s="455">
        <v>0</v>
      </c>
      <c r="G11" s="451">
        <v>25</v>
      </c>
      <c r="H11" s="448">
        <f t="shared" si="0"/>
        <v>2464.5</v>
      </c>
      <c r="I11" s="449">
        <f t="shared" si="1"/>
        <v>2464.5</v>
      </c>
      <c r="J11" s="63"/>
      <c r="M11" s="666"/>
    </row>
    <row r="12" spans="1:21" ht="21.75" customHeight="1">
      <c r="A12" s="59">
        <v>4</v>
      </c>
      <c r="B12" s="445" t="s">
        <v>322</v>
      </c>
      <c r="C12" s="451">
        <v>161.72</v>
      </c>
      <c r="D12" s="452" t="s">
        <v>5</v>
      </c>
      <c r="E12" s="455">
        <v>0</v>
      </c>
      <c r="F12" s="455">
        <v>0</v>
      </c>
      <c r="G12" s="451">
        <v>40</v>
      </c>
      <c r="H12" s="448">
        <f t="shared" si="0"/>
        <v>6468.8</v>
      </c>
      <c r="I12" s="449">
        <f t="shared" si="1"/>
        <v>6468.8</v>
      </c>
      <c r="J12" s="63"/>
      <c r="M12" s="666"/>
    </row>
    <row r="13" spans="1:21" ht="21.75" customHeight="1">
      <c r="A13" s="59">
        <v>5</v>
      </c>
      <c r="B13" s="445" t="s">
        <v>316</v>
      </c>
      <c r="C13" s="451">
        <v>28</v>
      </c>
      <c r="D13" s="447" t="s">
        <v>24</v>
      </c>
      <c r="E13" s="448">
        <v>0</v>
      </c>
      <c r="F13" s="448">
        <v>0</v>
      </c>
      <c r="G13" s="451">
        <v>180</v>
      </c>
      <c r="H13" s="448">
        <f t="shared" si="0"/>
        <v>5040</v>
      </c>
      <c r="I13" s="449">
        <f t="shared" si="1"/>
        <v>5040</v>
      </c>
      <c r="J13" s="63"/>
      <c r="M13" s="666"/>
      <c r="N13" s="456"/>
      <c r="O13" s="456"/>
      <c r="P13" s="456"/>
      <c r="Q13" s="456"/>
      <c r="R13" s="456"/>
      <c r="S13" s="456"/>
      <c r="T13" s="456"/>
      <c r="U13" s="457"/>
    </row>
    <row r="14" spans="1:21" ht="21.75" customHeight="1">
      <c r="A14" s="59">
        <v>6</v>
      </c>
      <c r="B14" s="445" t="s">
        <v>321</v>
      </c>
      <c r="C14" s="451">
        <v>15</v>
      </c>
      <c r="D14" s="447" t="s">
        <v>24</v>
      </c>
      <c r="E14" s="448">
        <v>0</v>
      </c>
      <c r="F14" s="448">
        <v>0</v>
      </c>
      <c r="G14" s="451">
        <v>80</v>
      </c>
      <c r="H14" s="448">
        <f t="shared" si="0"/>
        <v>1200</v>
      </c>
      <c r="I14" s="449">
        <f t="shared" si="1"/>
        <v>1200</v>
      </c>
      <c r="J14" s="155"/>
      <c r="M14" s="666"/>
      <c r="N14" s="456"/>
      <c r="O14" s="456"/>
      <c r="P14" s="456"/>
      <c r="Q14" s="456"/>
      <c r="R14" s="456"/>
      <c r="S14" s="456"/>
      <c r="T14" s="456"/>
      <c r="U14" s="457"/>
    </row>
    <row r="15" spans="1:21" ht="21.75" customHeight="1">
      <c r="A15" s="59">
        <v>7</v>
      </c>
      <c r="B15" s="451" t="s">
        <v>317</v>
      </c>
      <c r="C15" s="451">
        <v>79.19</v>
      </c>
      <c r="D15" s="447" t="s">
        <v>5</v>
      </c>
      <c r="E15" s="455">
        <v>0</v>
      </c>
      <c r="F15" s="455">
        <v>0</v>
      </c>
      <c r="G15" s="451">
        <v>97</v>
      </c>
      <c r="H15" s="448">
        <f t="shared" si="0"/>
        <v>7681.4299999999994</v>
      </c>
      <c r="I15" s="449">
        <f t="shared" si="1"/>
        <v>7681.4299999999994</v>
      </c>
      <c r="J15" s="155"/>
      <c r="M15" s="666"/>
      <c r="N15" s="456"/>
      <c r="O15" s="456"/>
      <c r="P15" s="456"/>
      <c r="Q15" s="456"/>
      <c r="R15" s="456"/>
      <c r="S15" s="456"/>
      <c r="T15" s="456"/>
      <c r="U15" s="457"/>
    </row>
    <row r="16" spans="1:21" ht="21.75" customHeight="1">
      <c r="A16" s="59">
        <v>8</v>
      </c>
      <c r="B16" s="451" t="s">
        <v>315</v>
      </c>
      <c r="C16" s="447">
        <v>9.8800000000000008</v>
      </c>
      <c r="D16" s="447" t="s">
        <v>17</v>
      </c>
      <c r="E16" s="448">
        <v>0</v>
      </c>
      <c r="F16" s="448">
        <v>0</v>
      </c>
      <c r="G16" s="447">
        <v>112</v>
      </c>
      <c r="H16" s="448">
        <f t="shared" si="0"/>
        <v>1106.5600000000002</v>
      </c>
      <c r="I16" s="449">
        <f t="shared" si="1"/>
        <v>1106.5600000000002</v>
      </c>
      <c r="J16" s="63"/>
      <c r="M16" s="666"/>
      <c r="N16" s="459"/>
      <c r="O16" s="460"/>
      <c r="P16" s="461"/>
      <c r="Q16" s="461"/>
      <c r="R16" s="462"/>
      <c r="S16" s="461"/>
      <c r="T16" s="462"/>
      <c r="U16" s="463"/>
    </row>
    <row r="17" spans="1:21" ht="21.75" customHeight="1">
      <c r="A17" s="59">
        <v>9</v>
      </c>
      <c r="B17" s="451" t="s">
        <v>314</v>
      </c>
      <c r="C17" s="447">
        <v>2</v>
      </c>
      <c r="D17" s="447" t="s">
        <v>19</v>
      </c>
      <c r="E17" s="448">
        <v>0</v>
      </c>
      <c r="F17" s="448">
        <v>0</v>
      </c>
      <c r="G17" s="447">
        <v>200</v>
      </c>
      <c r="H17" s="448">
        <f t="shared" si="0"/>
        <v>400</v>
      </c>
      <c r="I17" s="449">
        <f t="shared" si="1"/>
        <v>400</v>
      </c>
      <c r="J17" s="63"/>
      <c r="M17" s="666"/>
      <c r="N17" s="459"/>
      <c r="O17" s="460"/>
      <c r="P17" s="461"/>
      <c r="Q17" s="464"/>
      <c r="R17" s="462"/>
      <c r="S17" s="461"/>
      <c r="T17" s="462"/>
      <c r="U17" s="463"/>
    </row>
    <row r="18" spans="1:21" ht="21.75" customHeight="1">
      <c r="A18" s="59">
        <v>10</v>
      </c>
      <c r="B18" s="451" t="s">
        <v>313</v>
      </c>
      <c r="C18" s="446">
        <v>50.59</v>
      </c>
      <c r="D18" s="447" t="s">
        <v>209</v>
      </c>
      <c r="E18" s="447">
        <v>480</v>
      </c>
      <c r="F18" s="448">
        <f>SUM(C18*E18)</f>
        <v>24283.200000000001</v>
      </c>
      <c r="G18" s="447">
        <v>50</v>
      </c>
      <c r="H18" s="448">
        <f t="shared" ref="H18:H25" si="2">SUM(C18*G18)</f>
        <v>2529.5</v>
      </c>
      <c r="I18" s="449">
        <f t="shared" ref="I18:I25" si="3">SUM(F18+H18)</f>
        <v>26812.7</v>
      </c>
      <c r="J18" s="155"/>
      <c r="M18" s="666"/>
      <c r="N18" s="465"/>
      <c r="O18" s="460"/>
      <c r="P18" s="461"/>
      <c r="Q18" s="464"/>
      <c r="R18" s="462"/>
      <c r="S18" s="461"/>
      <c r="T18" s="462"/>
      <c r="U18" s="463"/>
    </row>
    <row r="19" spans="1:21" ht="21.75" customHeight="1">
      <c r="A19" s="59">
        <v>11</v>
      </c>
      <c r="B19" s="451" t="s">
        <v>312</v>
      </c>
      <c r="C19" s="446">
        <v>61.1</v>
      </c>
      <c r="D19" s="447" t="s">
        <v>209</v>
      </c>
      <c r="E19" s="448">
        <v>0</v>
      </c>
      <c r="F19" s="448">
        <v>0</v>
      </c>
      <c r="G19" s="447">
        <v>40</v>
      </c>
      <c r="H19" s="448">
        <f t="shared" si="2"/>
        <v>2444</v>
      </c>
      <c r="I19" s="449">
        <f t="shared" si="3"/>
        <v>2444</v>
      </c>
      <c r="J19" s="155"/>
      <c r="M19" s="666"/>
      <c r="N19" s="465"/>
      <c r="O19" s="460"/>
      <c r="P19" s="461"/>
      <c r="Q19" s="464"/>
      <c r="R19" s="462"/>
      <c r="S19" s="461"/>
      <c r="T19" s="462"/>
      <c r="U19" s="463"/>
    </row>
    <row r="20" spans="1:21" ht="21.75" customHeight="1">
      <c r="A20" s="59">
        <v>12</v>
      </c>
      <c r="B20" s="451" t="s">
        <v>325</v>
      </c>
      <c r="C20" s="446">
        <v>48</v>
      </c>
      <c r="D20" s="447" t="s">
        <v>5</v>
      </c>
      <c r="E20" s="450">
        <v>0</v>
      </c>
      <c r="F20" s="448">
        <v>0</v>
      </c>
      <c r="G20" s="447">
        <v>15</v>
      </c>
      <c r="H20" s="448">
        <f t="shared" si="2"/>
        <v>720</v>
      </c>
      <c r="I20" s="449">
        <f t="shared" si="3"/>
        <v>720</v>
      </c>
      <c r="J20" s="155"/>
      <c r="M20" s="666"/>
      <c r="N20" s="465"/>
      <c r="O20" s="460"/>
      <c r="P20" s="461"/>
      <c r="Q20" s="464"/>
      <c r="R20" s="462"/>
      <c r="S20" s="461"/>
      <c r="T20" s="462"/>
      <c r="U20" s="463"/>
    </row>
    <row r="21" spans="1:21" ht="21.75" customHeight="1">
      <c r="A21" s="59">
        <v>13</v>
      </c>
      <c r="B21" s="445" t="s">
        <v>311</v>
      </c>
      <c r="C21" s="446">
        <v>13.7</v>
      </c>
      <c r="D21" s="447" t="s">
        <v>209</v>
      </c>
      <c r="E21" s="450">
        <v>170</v>
      </c>
      <c r="F21" s="448">
        <f>SUM(C21*E21)</f>
        <v>2329</v>
      </c>
      <c r="G21" s="447">
        <v>50</v>
      </c>
      <c r="H21" s="448">
        <f t="shared" si="2"/>
        <v>685</v>
      </c>
      <c r="I21" s="449">
        <f t="shared" si="3"/>
        <v>3014</v>
      </c>
      <c r="J21" s="63"/>
      <c r="M21" s="666"/>
      <c r="N21" s="466"/>
      <c r="O21" s="460"/>
      <c r="P21" s="467"/>
      <c r="Q21" s="467"/>
      <c r="R21" s="468"/>
      <c r="S21" s="467"/>
      <c r="T21" s="462"/>
      <c r="U21" s="463"/>
    </row>
    <row r="22" spans="1:21" ht="21.75" customHeight="1">
      <c r="A22" s="59">
        <v>14</v>
      </c>
      <c r="B22" s="445" t="s">
        <v>307</v>
      </c>
      <c r="C22" s="446">
        <v>32.89</v>
      </c>
      <c r="D22" s="447" t="s">
        <v>17</v>
      </c>
      <c r="E22" s="447">
        <v>514.02</v>
      </c>
      <c r="F22" s="448">
        <f>SUM(C22*E22)</f>
        <v>16906.1178</v>
      </c>
      <c r="G22" s="447">
        <v>112</v>
      </c>
      <c r="H22" s="448">
        <f t="shared" si="2"/>
        <v>3683.6800000000003</v>
      </c>
      <c r="I22" s="449">
        <f t="shared" si="3"/>
        <v>20589.7978</v>
      </c>
      <c r="J22" s="155"/>
      <c r="M22" s="666"/>
      <c r="O22" s="460"/>
      <c r="P22" s="467"/>
      <c r="Q22" s="467"/>
      <c r="R22" s="468"/>
      <c r="S22" s="467"/>
      <c r="T22" s="462"/>
      <c r="U22" s="463"/>
    </row>
    <row r="23" spans="1:21" ht="21.75" customHeight="1">
      <c r="A23" s="59">
        <v>15</v>
      </c>
      <c r="B23" s="451" t="s">
        <v>308</v>
      </c>
      <c r="C23" s="446">
        <v>122.26</v>
      </c>
      <c r="D23" s="452" t="s">
        <v>5</v>
      </c>
      <c r="E23" s="452">
        <v>16</v>
      </c>
      <c r="F23" s="453">
        <f>SUM(C23*E23)</f>
        <v>1956.16</v>
      </c>
      <c r="G23" s="452">
        <v>20</v>
      </c>
      <c r="H23" s="448">
        <f t="shared" si="2"/>
        <v>2445.2000000000003</v>
      </c>
      <c r="I23" s="449">
        <f t="shared" si="3"/>
        <v>4401.3600000000006</v>
      </c>
      <c r="J23" s="155"/>
      <c r="M23" s="666"/>
      <c r="O23" s="460"/>
      <c r="P23" s="467"/>
      <c r="Q23" s="467"/>
      <c r="R23" s="468"/>
      <c r="S23" s="467"/>
      <c r="T23" s="462"/>
      <c r="U23" s="463"/>
    </row>
    <row r="24" spans="1:21" ht="21.75" customHeight="1">
      <c r="A24" s="59">
        <v>16</v>
      </c>
      <c r="B24" s="451" t="s">
        <v>310</v>
      </c>
      <c r="C24" s="453">
        <v>3000</v>
      </c>
      <c r="D24" s="452" t="s">
        <v>19</v>
      </c>
      <c r="E24" s="446">
        <v>0.9</v>
      </c>
      <c r="F24" s="453">
        <f>SUM(C24*E24)</f>
        <v>2700</v>
      </c>
      <c r="G24" s="448">
        <v>23</v>
      </c>
      <c r="H24" s="448">
        <f t="shared" si="2"/>
        <v>69000</v>
      </c>
      <c r="I24" s="449">
        <f t="shared" si="3"/>
        <v>71700</v>
      </c>
      <c r="J24" s="155"/>
      <c r="M24" s="666"/>
      <c r="O24" s="460"/>
      <c r="P24" s="467"/>
      <c r="Q24" s="467"/>
      <c r="R24" s="468"/>
      <c r="S24" s="467"/>
      <c r="T24" s="462"/>
      <c r="U24" s="463"/>
    </row>
    <row r="25" spans="1:21" ht="21.75" customHeight="1">
      <c r="A25" s="59">
        <v>17</v>
      </c>
      <c r="B25" s="454" t="s">
        <v>309</v>
      </c>
      <c r="C25" s="446">
        <v>39.54</v>
      </c>
      <c r="D25" s="452" t="s">
        <v>5</v>
      </c>
      <c r="E25" s="446">
        <v>495</v>
      </c>
      <c r="F25" s="453">
        <f>SUM(C25*E25)</f>
        <v>19572.3</v>
      </c>
      <c r="G25" s="452">
        <v>55</v>
      </c>
      <c r="H25" s="448">
        <f t="shared" si="2"/>
        <v>2174.6999999999998</v>
      </c>
      <c r="I25" s="449">
        <f t="shared" si="3"/>
        <v>21747</v>
      </c>
      <c r="J25" s="155"/>
      <c r="M25" s="666"/>
      <c r="O25" s="460"/>
      <c r="P25" s="467"/>
      <c r="Q25" s="467"/>
      <c r="R25" s="468"/>
      <c r="S25" s="467"/>
      <c r="T25" s="462"/>
      <c r="U25" s="463"/>
    </row>
    <row r="26" spans="1:21" ht="21.75" customHeight="1">
      <c r="A26" s="59"/>
      <c r="B26" s="66"/>
      <c r="C26" s="63"/>
      <c r="D26" s="69"/>
      <c r="E26" s="70"/>
      <c r="F26" s="63">
        <f t="shared" ref="F26" si="4">C26*E26</f>
        <v>0</v>
      </c>
      <c r="G26" s="63"/>
      <c r="H26" s="63">
        <f t="shared" ref="H26" si="5">C26*G26</f>
        <v>0</v>
      </c>
      <c r="I26" s="63">
        <f t="shared" ref="I26" si="6">+F26+H26</f>
        <v>0</v>
      </c>
      <c r="J26" s="63"/>
      <c r="M26" s="666"/>
      <c r="N26" s="466"/>
      <c r="O26" s="460"/>
      <c r="P26" s="461"/>
      <c r="Q26" s="464"/>
      <c r="R26" s="462"/>
      <c r="S26" s="461"/>
      <c r="T26" s="462"/>
      <c r="U26" s="463"/>
    </row>
    <row r="27" spans="1:21" s="25" customFormat="1" ht="22.5" customHeight="1">
      <c r="A27" s="21"/>
      <c r="B27" s="22" t="s">
        <v>129</v>
      </c>
      <c r="C27" s="23">
        <v>1</v>
      </c>
      <c r="D27" s="23" t="s">
        <v>12</v>
      </c>
      <c r="E27" s="24"/>
      <c r="F27" s="24">
        <f>SUM(F9:F26)</f>
        <v>67746.777800000011</v>
      </c>
      <c r="G27" s="24"/>
      <c r="H27" s="24">
        <f>SUM(H9:H26)</f>
        <v>141043.97000000003</v>
      </c>
      <c r="I27" s="24">
        <f>SUM(I9:I26)</f>
        <v>208790.74780000001</v>
      </c>
      <c r="J27" s="24"/>
      <c r="M27" s="666"/>
      <c r="N27" s="469"/>
      <c r="O27" s="460"/>
      <c r="P27" s="467"/>
      <c r="Q27" s="460"/>
      <c r="R27" s="468"/>
      <c r="S27" s="467"/>
      <c r="T27" s="462"/>
      <c r="U27" s="463"/>
    </row>
    <row r="28" spans="1:21" ht="22.5" customHeight="1">
      <c r="A28" s="71"/>
      <c r="C28" s="73"/>
      <c r="D28" s="74"/>
      <c r="N28" s="466"/>
      <c r="O28" s="468"/>
      <c r="P28" s="467"/>
      <c r="Q28" s="460"/>
      <c r="R28" s="468"/>
      <c r="S28" s="462"/>
      <c r="T28" s="462"/>
      <c r="U28" s="463"/>
    </row>
    <row r="29" spans="1:21" ht="22.5" customHeight="1">
      <c r="A29" s="71"/>
      <c r="C29" s="73"/>
      <c r="D29" s="74"/>
      <c r="N29" s="466"/>
      <c r="O29" s="460"/>
      <c r="P29" s="461"/>
      <c r="Q29" s="462"/>
      <c r="R29" s="462"/>
      <c r="S29" s="461"/>
      <c r="T29" s="462"/>
      <c r="U29" s="463"/>
    </row>
    <row r="30" spans="1:21" ht="21.75" customHeight="1">
      <c r="A30" s="71"/>
      <c r="C30" s="73"/>
      <c r="D30" s="74"/>
      <c r="N30" s="466"/>
      <c r="O30" s="460"/>
      <c r="P30" s="461"/>
      <c r="Q30" s="461"/>
      <c r="R30" s="462"/>
      <c r="S30" s="461"/>
      <c r="T30" s="462"/>
      <c r="U30" s="463"/>
    </row>
    <row r="31" spans="1:21" ht="21.75" customHeight="1">
      <c r="A31" s="71"/>
      <c r="C31" s="73"/>
      <c r="D31" s="74"/>
      <c r="N31" s="466"/>
      <c r="O31" s="470"/>
      <c r="P31" s="470"/>
      <c r="Q31" s="471"/>
      <c r="R31" s="471"/>
      <c r="S31" s="470"/>
      <c r="T31" s="471"/>
      <c r="U31" s="472"/>
    </row>
    <row r="32" spans="1:21" ht="21.75" customHeight="1">
      <c r="A32" s="71"/>
      <c r="C32" s="73"/>
      <c r="D32" s="74"/>
      <c r="N32" s="466"/>
      <c r="O32" s="461"/>
      <c r="P32" s="461"/>
      <c r="Q32" s="462"/>
      <c r="R32" s="462"/>
      <c r="S32" s="461"/>
      <c r="T32" s="462"/>
      <c r="U32" s="463"/>
    </row>
    <row r="33" spans="1:21" ht="21.75" customHeight="1">
      <c r="A33" s="71"/>
      <c r="C33" s="73"/>
      <c r="D33" s="74"/>
      <c r="N33" s="466"/>
      <c r="P33" s="461"/>
      <c r="Q33" s="473"/>
      <c r="R33" s="473"/>
      <c r="T33" s="462"/>
      <c r="U33" s="463"/>
    </row>
    <row r="34" spans="1:21" ht="21.75" customHeight="1">
      <c r="A34" s="71"/>
      <c r="C34" s="73"/>
      <c r="D34" s="74"/>
    </row>
    <row r="35" spans="1:21" ht="21.75" customHeight="1">
      <c r="A35" s="71"/>
      <c r="C35" s="73"/>
      <c r="D35" s="74"/>
    </row>
    <row r="36" spans="1:21" ht="21.75" customHeight="1">
      <c r="A36" s="71"/>
      <c r="C36" s="73"/>
      <c r="D36" s="74"/>
      <c r="U36" s="458"/>
    </row>
    <row r="37" spans="1:21" ht="21.75" customHeight="1">
      <c r="A37" s="71"/>
      <c r="C37" s="73"/>
      <c r="D37" s="74"/>
      <c r="N37" s="474"/>
      <c r="P37" s="461"/>
      <c r="Q37" s="462"/>
      <c r="R37" s="462"/>
      <c r="T37" s="462"/>
      <c r="U37" s="463"/>
    </row>
    <row r="38" spans="1:21" ht="21.75" customHeight="1">
      <c r="A38" s="71"/>
      <c r="C38" s="476" t="s">
        <v>323</v>
      </c>
      <c r="D38" s="477"/>
      <c r="N38" s="475"/>
      <c r="P38" s="467"/>
      <c r="Q38" s="462"/>
      <c r="R38" s="462"/>
      <c r="T38" s="462"/>
      <c r="U38" s="463"/>
    </row>
    <row r="39" spans="1:21" ht="21.75" customHeight="1">
      <c r="A39" s="71"/>
      <c r="C39" s="73"/>
      <c r="D39" s="74"/>
      <c r="N39" s="475"/>
      <c r="P39" s="467"/>
      <c r="Q39" s="473"/>
      <c r="R39" s="473"/>
      <c r="T39" s="462"/>
      <c r="U39" s="463"/>
    </row>
    <row r="40" spans="1:21" ht="21.75" customHeight="1">
      <c r="A40" s="18">
        <v>1</v>
      </c>
      <c r="B40" s="19" t="s">
        <v>128</v>
      </c>
      <c r="C40" s="55"/>
      <c r="D40" s="56"/>
      <c r="E40" s="57"/>
      <c r="F40" s="57"/>
      <c r="G40" s="57"/>
      <c r="H40" s="57"/>
      <c r="I40" s="58"/>
      <c r="J40" s="57"/>
      <c r="N40" s="459"/>
      <c r="P40" s="461"/>
      <c r="Q40" s="462"/>
      <c r="R40" s="462"/>
      <c r="T40" s="462"/>
      <c r="U40" s="463"/>
    </row>
    <row r="41" spans="1:21" ht="21.75" customHeight="1">
      <c r="A41" s="59">
        <v>1</v>
      </c>
      <c r="B41" s="60" t="s">
        <v>160</v>
      </c>
      <c r="C41" s="61">
        <v>1</v>
      </c>
      <c r="D41" s="62" t="s">
        <v>167</v>
      </c>
      <c r="E41" s="63">
        <v>30000</v>
      </c>
      <c r="F41" s="63">
        <f>C41*E41</f>
        <v>30000</v>
      </c>
      <c r="G41" s="63">
        <v>80000</v>
      </c>
      <c r="H41" s="63">
        <f>C41*G41</f>
        <v>80000</v>
      </c>
      <c r="I41" s="63">
        <f>+F41+H41</f>
        <v>110000</v>
      </c>
      <c r="J41" s="63"/>
      <c r="N41" s="459"/>
      <c r="P41" s="461"/>
      <c r="Q41" s="462"/>
      <c r="R41" s="462"/>
      <c r="T41" s="462"/>
      <c r="U41" s="463"/>
    </row>
    <row r="42" spans="1:21" ht="21.75" customHeight="1">
      <c r="A42" s="59">
        <v>2</v>
      </c>
      <c r="B42" s="65" t="s">
        <v>161</v>
      </c>
      <c r="C42" s="61">
        <v>1</v>
      </c>
      <c r="D42" s="62" t="s">
        <v>167</v>
      </c>
      <c r="E42" s="63">
        <v>30000</v>
      </c>
      <c r="F42" s="63">
        <f t="shared" ref="F42:F49" si="7">C42*E42</f>
        <v>30000</v>
      </c>
      <c r="G42" s="63">
        <v>50000</v>
      </c>
      <c r="H42" s="63">
        <f t="shared" ref="H42:H49" si="8">C42*G42</f>
        <v>50000</v>
      </c>
      <c r="I42" s="63">
        <f t="shared" ref="I42:I49" si="9">+F42+H42</f>
        <v>80000</v>
      </c>
      <c r="J42" s="63"/>
      <c r="N42" s="459"/>
      <c r="P42" s="467"/>
      <c r="Q42" s="473"/>
      <c r="R42" s="473"/>
      <c r="T42" s="462"/>
      <c r="U42" s="463"/>
    </row>
    <row r="43" spans="1:21" ht="21.75" customHeight="1">
      <c r="A43" s="59">
        <v>3</v>
      </c>
      <c r="B43" s="65" t="s">
        <v>162</v>
      </c>
      <c r="C43" s="61">
        <v>1</v>
      </c>
      <c r="D43" s="62" t="s">
        <v>167</v>
      </c>
      <c r="E43" s="63">
        <v>10000</v>
      </c>
      <c r="F43" s="63">
        <f t="shared" si="7"/>
        <v>10000</v>
      </c>
      <c r="G43" s="63">
        <v>30000</v>
      </c>
      <c r="H43" s="63">
        <f t="shared" si="8"/>
        <v>30000</v>
      </c>
      <c r="I43" s="63">
        <f t="shared" si="9"/>
        <v>40000</v>
      </c>
      <c r="J43" s="63"/>
    </row>
    <row r="44" spans="1:21" ht="21.75" customHeight="1">
      <c r="A44" s="59">
        <v>4</v>
      </c>
      <c r="B44" s="66" t="s">
        <v>163</v>
      </c>
      <c r="C44" s="61">
        <v>1</v>
      </c>
      <c r="D44" s="62" t="s">
        <v>167</v>
      </c>
      <c r="E44" s="63">
        <v>10000</v>
      </c>
      <c r="F44" s="63">
        <f t="shared" si="7"/>
        <v>10000</v>
      </c>
      <c r="G44" s="63">
        <v>50000</v>
      </c>
      <c r="H44" s="63">
        <f t="shared" si="8"/>
        <v>50000</v>
      </c>
      <c r="I44" s="63">
        <f t="shared" si="9"/>
        <v>60000</v>
      </c>
      <c r="J44" s="63"/>
    </row>
    <row r="45" spans="1:21" ht="21.75" customHeight="1">
      <c r="A45" s="59">
        <v>5</v>
      </c>
      <c r="B45" s="65" t="s">
        <v>164</v>
      </c>
      <c r="C45" s="61">
        <v>1</v>
      </c>
      <c r="D45" s="62" t="s">
        <v>167</v>
      </c>
      <c r="E45" s="63">
        <v>30000</v>
      </c>
      <c r="F45" s="63">
        <f t="shared" si="7"/>
        <v>30000</v>
      </c>
      <c r="G45" s="63">
        <v>50000</v>
      </c>
      <c r="H45" s="63">
        <f t="shared" si="8"/>
        <v>50000</v>
      </c>
      <c r="I45" s="63">
        <f t="shared" si="9"/>
        <v>80000</v>
      </c>
      <c r="J45" s="63"/>
      <c r="U45" s="458"/>
    </row>
    <row r="46" spans="1:21" ht="21.75" customHeight="1">
      <c r="A46" s="59">
        <v>6</v>
      </c>
      <c r="B46" s="66" t="s">
        <v>165</v>
      </c>
      <c r="C46" s="61">
        <v>1</v>
      </c>
      <c r="D46" s="62" t="s">
        <v>167</v>
      </c>
      <c r="E46" s="63">
        <v>150000</v>
      </c>
      <c r="F46" s="63">
        <f t="shared" si="7"/>
        <v>150000</v>
      </c>
      <c r="G46" s="63">
        <v>50000</v>
      </c>
      <c r="H46" s="63">
        <f t="shared" si="8"/>
        <v>50000</v>
      </c>
      <c r="I46" s="63">
        <f t="shared" si="9"/>
        <v>200000</v>
      </c>
      <c r="J46" s="63"/>
    </row>
    <row r="47" spans="1:21" ht="21.75" customHeight="1">
      <c r="A47" s="67"/>
      <c r="B47" s="68" t="s">
        <v>166</v>
      </c>
      <c r="C47" s="63"/>
      <c r="D47" s="69"/>
      <c r="E47" s="63"/>
      <c r="F47" s="63">
        <f t="shared" si="7"/>
        <v>0</v>
      </c>
      <c r="G47" s="63"/>
      <c r="H47" s="63">
        <f t="shared" si="8"/>
        <v>0</v>
      </c>
      <c r="I47" s="63">
        <f t="shared" si="9"/>
        <v>0</v>
      </c>
      <c r="J47" s="63"/>
    </row>
    <row r="48" spans="1:21" ht="21.75" customHeight="1">
      <c r="A48" s="59">
        <v>7</v>
      </c>
      <c r="B48" s="66" t="s">
        <v>168</v>
      </c>
      <c r="C48" s="61">
        <v>1</v>
      </c>
      <c r="D48" s="62" t="s">
        <v>167</v>
      </c>
      <c r="E48" s="63">
        <v>40000</v>
      </c>
      <c r="F48" s="63">
        <f t="shared" si="7"/>
        <v>40000</v>
      </c>
      <c r="G48" s="63">
        <v>20000</v>
      </c>
      <c r="H48" s="63">
        <f t="shared" si="8"/>
        <v>20000</v>
      </c>
      <c r="I48" s="63">
        <f t="shared" si="9"/>
        <v>60000</v>
      </c>
      <c r="J48" s="63"/>
    </row>
    <row r="49" spans="1:10" ht="21.75" customHeight="1">
      <c r="A49" s="59"/>
      <c r="B49" s="66"/>
      <c r="C49" s="63"/>
      <c r="D49" s="69"/>
      <c r="E49" s="70"/>
      <c r="F49" s="63">
        <f t="shared" si="7"/>
        <v>0</v>
      </c>
      <c r="G49" s="63"/>
      <c r="H49" s="63">
        <f t="shared" si="8"/>
        <v>0</v>
      </c>
      <c r="I49" s="63">
        <f t="shared" si="9"/>
        <v>0</v>
      </c>
      <c r="J49" s="63"/>
    </row>
    <row r="50" spans="1:10" ht="21.75" customHeight="1">
      <c r="A50" s="21"/>
      <c r="B50" s="22" t="s">
        <v>129</v>
      </c>
      <c r="C50" s="23">
        <v>1</v>
      </c>
      <c r="D50" s="23" t="s">
        <v>12</v>
      </c>
      <c r="E50" s="24"/>
      <c r="F50" s="24">
        <f>SUM(F41:F49)</f>
        <v>300000</v>
      </c>
      <c r="G50" s="24"/>
      <c r="H50" s="24">
        <f>SUM(H41:H49)</f>
        <v>330000</v>
      </c>
      <c r="I50" s="24">
        <f>SUM(I41:I49)</f>
        <v>630000</v>
      </c>
      <c r="J50" s="24"/>
    </row>
    <row r="51" spans="1:10" ht="21.75" customHeight="1">
      <c r="C51" s="73"/>
      <c r="D51" s="74"/>
    </row>
    <row r="52" spans="1:10" ht="21.75" customHeight="1">
      <c r="C52" s="73"/>
      <c r="D52" s="74"/>
    </row>
    <row r="53" spans="1:10" ht="21.75" customHeight="1">
      <c r="C53" s="73"/>
      <c r="D53" s="74"/>
    </row>
    <row r="54" spans="1:10" ht="21.75" customHeight="1">
      <c r="C54" s="73"/>
      <c r="D54" s="74"/>
    </row>
    <row r="55" spans="1:10" ht="21.75" customHeight="1">
      <c r="C55" s="73"/>
      <c r="D55" s="74"/>
    </row>
  </sheetData>
  <mergeCells count="7">
    <mergeCell ref="M9:M27"/>
    <mergeCell ref="J4:J5"/>
    <mergeCell ref="A4:A5"/>
    <mergeCell ref="B4:B5"/>
    <mergeCell ref="C4:C5"/>
    <mergeCell ref="D4:D5"/>
    <mergeCell ref="I4:I5"/>
  </mergeCells>
  <printOptions horizontalCentered="1"/>
  <pageMargins left="0.39305555555555599" right="0.35416666666666702" top="0.59027777777777801" bottom="0.98402777777777795" header="0.35416666666666702" footer="0.196527777777778"/>
  <pageSetup paperSize="9" scale="66" firstPageNumber="359" fitToHeight="0" orientation="portrait" useFirstPageNumber="1" r:id="rId1"/>
  <headerFooter alignWithMargins="0">
    <oddFooter>&amp;Lหมายเหตุ
  - ความถูกต้องของตัวเลขปริมาณงานตามแบบรูปรายการ และประมาณราคา ให้ผู้เสนอราคาตรวจสอบรายการให้เป็นไปตามแบบรูปและรายละเอียดประกอบแบบ
ทั้งนี้ ให้เป็นความรับผิดชอบของผู้เสนอราคา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R272"/>
  <sheetViews>
    <sheetView showGridLines="0" topLeftCell="A93" zoomScaleNormal="100" zoomScaleSheetLayoutView="85" workbookViewId="0">
      <selection activeCell="G132" sqref="G132"/>
    </sheetView>
  </sheetViews>
  <sheetFormatPr defaultColWidth="9.140625" defaultRowHeight="21.75" customHeight="1"/>
  <cols>
    <col min="1" max="1" width="6.28515625" style="72" customWidth="1"/>
    <col min="2" max="2" width="55.7109375" style="72" customWidth="1"/>
    <col min="3" max="3" width="10" style="77" customWidth="1"/>
    <col min="4" max="4" width="7.42578125" style="78" customWidth="1"/>
    <col min="5" max="5" width="11.85546875" style="75" customWidth="1"/>
    <col min="6" max="6" width="15.140625" style="73" customWidth="1"/>
    <col min="7" max="7" width="12" style="75" customWidth="1"/>
    <col min="8" max="8" width="13.140625" style="73" customWidth="1"/>
    <col min="9" max="9" width="15.42578125" style="73" customWidth="1"/>
    <col min="10" max="10" width="11.85546875" style="76" customWidth="1"/>
    <col min="11" max="12" width="9.140625" style="64"/>
    <col min="13" max="13" width="13" style="64" bestFit="1" customWidth="1"/>
    <col min="14" max="16384" width="9.140625" style="64"/>
  </cols>
  <sheetData>
    <row r="1" spans="1:10" s="37" customFormat="1" ht="23.25" customHeight="1">
      <c r="A1" s="5" t="s">
        <v>122</v>
      </c>
      <c r="B1" s="35"/>
      <c r="C1" s="35"/>
      <c r="D1" s="35"/>
      <c r="E1" s="35"/>
      <c r="F1" s="35"/>
      <c r="G1" s="35"/>
      <c r="H1" s="35"/>
      <c r="I1" s="35"/>
      <c r="J1" s="36" t="s">
        <v>277</v>
      </c>
    </row>
    <row r="2" spans="1:10" s="37" customFormat="1" ht="21.75" customHeight="1">
      <c r="A2" s="5" t="s">
        <v>123</v>
      </c>
      <c r="B2" s="38"/>
      <c r="C2" s="39"/>
      <c r="D2" s="39"/>
      <c r="E2" s="39"/>
      <c r="F2" s="40"/>
      <c r="G2" s="621"/>
      <c r="I2" s="41"/>
      <c r="J2" s="41"/>
    </row>
    <row r="3" spans="1:10" s="37" customFormat="1" ht="21.75" customHeight="1" thickBot="1">
      <c r="A3" s="3" t="s">
        <v>279</v>
      </c>
      <c r="B3" s="38"/>
      <c r="C3" s="39"/>
      <c r="D3" s="39"/>
      <c r="E3" s="39"/>
      <c r="F3" s="41"/>
      <c r="G3" s="40"/>
      <c r="H3" s="41"/>
      <c r="I3" s="42"/>
      <c r="J3" s="39"/>
    </row>
    <row r="4" spans="1:10" s="37" customFormat="1" ht="21.75" customHeight="1" thickTop="1">
      <c r="A4" s="669" t="s">
        <v>0</v>
      </c>
      <c r="B4" s="669" t="s">
        <v>1</v>
      </c>
      <c r="C4" s="667" t="s">
        <v>30</v>
      </c>
      <c r="D4" s="667" t="s">
        <v>6</v>
      </c>
      <c r="E4" s="43" t="s">
        <v>31</v>
      </c>
      <c r="F4" s="44"/>
      <c r="G4" s="43" t="s">
        <v>32</v>
      </c>
      <c r="H4" s="44"/>
      <c r="I4" s="667" t="s">
        <v>7</v>
      </c>
      <c r="J4" s="667" t="s">
        <v>2</v>
      </c>
    </row>
    <row r="5" spans="1:10" s="37" customFormat="1" ht="21.75" customHeight="1">
      <c r="A5" s="670"/>
      <c r="B5" s="670"/>
      <c r="C5" s="668"/>
      <c r="D5" s="668"/>
      <c r="E5" s="45" t="s">
        <v>8</v>
      </c>
      <c r="F5" s="45" t="s">
        <v>9</v>
      </c>
      <c r="G5" s="45" t="s">
        <v>8</v>
      </c>
      <c r="H5" s="45" t="s">
        <v>9</v>
      </c>
      <c r="I5" s="668"/>
      <c r="J5" s="668"/>
    </row>
    <row r="6" spans="1:10" s="50" customFormat="1" ht="21.75" customHeight="1">
      <c r="A6" s="46"/>
      <c r="B6" s="47" t="s">
        <v>4</v>
      </c>
      <c r="C6" s="48"/>
      <c r="D6" s="49"/>
      <c r="E6" s="48"/>
      <c r="F6" s="49"/>
      <c r="G6" s="48"/>
      <c r="H6" s="49"/>
      <c r="I6" s="49"/>
      <c r="J6" s="49"/>
    </row>
    <row r="7" spans="1:10" s="50" customFormat="1" ht="21.75" customHeight="1">
      <c r="A7" s="51"/>
      <c r="B7" s="52" t="s">
        <v>10</v>
      </c>
      <c r="C7" s="48"/>
      <c r="D7" s="53"/>
      <c r="E7" s="48"/>
      <c r="F7" s="49"/>
      <c r="G7" s="48"/>
      <c r="H7" s="49"/>
      <c r="I7" s="54"/>
      <c r="J7" s="49"/>
    </row>
    <row r="8" spans="1:10" s="50" customFormat="1" ht="21.75" customHeight="1">
      <c r="A8" s="18">
        <v>2</v>
      </c>
      <c r="B8" s="19" t="s">
        <v>112</v>
      </c>
      <c r="C8" s="55"/>
      <c r="D8" s="56"/>
      <c r="E8" s="55"/>
      <c r="F8" s="57"/>
      <c r="G8" s="55"/>
      <c r="H8" s="57"/>
      <c r="I8" s="58"/>
      <c r="J8" s="57"/>
    </row>
    <row r="9" spans="1:10" ht="21.75" customHeight="1">
      <c r="A9" s="59">
        <v>1</v>
      </c>
      <c r="B9" s="60" t="s">
        <v>11</v>
      </c>
      <c r="C9" s="61">
        <v>1</v>
      </c>
      <c r="D9" s="62" t="s">
        <v>12</v>
      </c>
      <c r="E9" s="63"/>
      <c r="F9" s="63">
        <f>F52</f>
        <v>467738.37520000001</v>
      </c>
      <c r="G9" s="63"/>
      <c r="H9" s="63">
        <f>H52</f>
        <v>127980.53999999998</v>
      </c>
      <c r="I9" s="63">
        <f>SUM(F9:H9)</f>
        <v>595718.91519999993</v>
      </c>
      <c r="J9" s="63"/>
    </row>
    <row r="10" spans="1:10" ht="21.75" customHeight="1">
      <c r="A10" s="59">
        <v>2</v>
      </c>
      <c r="B10" s="65" t="str">
        <f>B53</f>
        <v>งานสถาปัตยกรรม</v>
      </c>
      <c r="C10" s="61">
        <v>1</v>
      </c>
      <c r="D10" s="62" t="s">
        <v>12</v>
      </c>
      <c r="E10" s="63"/>
      <c r="F10" s="63">
        <f>F179</f>
        <v>1904175.44</v>
      </c>
      <c r="G10" s="63"/>
      <c r="H10" s="63">
        <f>H179</f>
        <v>258529.48</v>
      </c>
      <c r="I10" s="63">
        <f>SUM(F10:H10)</f>
        <v>2162704.92</v>
      </c>
      <c r="J10" s="63"/>
    </row>
    <row r="11" spans="1:10" ht="21.75" customHeight="1">
      <c r="A11" s="59">
        <v>3</v>
      </c>
      <c r="B11" s="65" t="s">
        <v>269</v>
      </c>
      <c r="C11" s="61">
        <v>1</v>
      </c>
      <c r="D11" s="62" t="s">
        <v>12</v>
      </c>
      <c r="E11" s="63"/>
      <c r="F11" s="63">
        <f>F226</f>
        <v>234790</v>
      </c>
      <c r="G11" s="63"/>
      <c r="H11" s="63">
        <f t="shared" ref="H11" si="0">H226</f>
        <v>66680.800000000003</v>
      </c>
      <c r="I11" s="63">
        <f>I226</f>
        <v>301470.8</v>
      </c>
      <c r="J11" s="63"/>
    </row>
    <row r="12" spans="1:10" ht="21.75" customHeight="1">
      <c r="A12" s="59">
        <v>4</v>
      </c>
      <c r="B12" s="66" t="s">
        <v>14</v>
      </c>
      <c r="C12" s="61">
        <v>1</v>
      </c>
      <c r="D12" s="62" t="s">
        <v>12</v>
      </c>
      <c r="E12" s="63"/>
      <c r="F12" s="63">
        <f>F249</f>
        <v>70405.2</v>
      </c>
      <c r="G12" s="63"/>
      <c r="H12" s="63">
        <f t="shared" ref="H12" si="1">H249</f>
        <v>11552.56</v>
      </c>
      <c r="I12" s="63">
        <f>I249</f>
        <v>81957.760000000009</v>
      </c>
      <c r="J12" s="63"/>
    </row>
    <row r="13" spans="1:10" ht="21.75" customHeight="1">
      <c r="A13" s="79">
        <v>5</v>
      </c>
      <c r="B13" s="80" t="s">
        <v>240</v>
      </c>
      <c r="C13" s="81">
        <v>1</v>
      </c>
      <c r="D13" s="82" t="s">
        <v>12</v>
      </c>
      <c r="E13" s="70"/>
      <c r="F13" s="63">
        <f>SUM(F254)</f>
        <v>520000</v>
      </c>
      <c r="G13" s="63"/>
      <c r="H13" s="63">
        <f t="shared" ref="H13:I13" si="2">SUM(H254)</f>
        <v>0</v>
      </c>
      <c r="I13" s="63">
        <f t="shared" si="2"/>
        <v>520000</v>
      </c>
      <c r="J13" s="63"/>
    </row>
    <row r="14" spans="1:10" ht="21.75" customHeight="1">
      <c r="A14" s="59"/>
      <c r="B14" s="83"/>
      <c r="C14" s="63"/>
      <c r="D14" s="69"/>
      <c r="E14" s="70"/>
      <c r="F14" s="63"/>
      <c r="G14" s="70"/>
      <c r="H14" s="63"/>
      <c r="I14" s="63"/>
      <c r="J14" s="63"/>
    </row>
    <row r="15" spans="1:10" ht="21.75" customHeight="1">
      <c r="A15" s="59"/>
      <c r="B15" s="66"/>
      <c r="C15" s="63"/>
      <c r="D15" s="69"/>
      <c r="E15" s="70"/>
      <c r="F15" s="63"/>
      <c r="G15" s="70"/>
      <c r="H15" s="63"/>
      <c r="I15" s="63"/>
      <c r="J15" s="63"/>
    </row>
    <row r="16" spans="1:10" ht="21.75" customHeight="1">
      <c r="A16" s="59"/>
      <c r="B16" s="66"/>
      <c r="C16" s="63"/>
      <c r="D16" s="69"/>
      <c r="E16" s="70"/>
      <c r="F16" s="63"/>
      <c r="G16" s="70"/>
      <c r="H16" s="63"/>
      <c r="I16" s="63"/>
      <c r="J16" s="63"/>
    </row>
    <row r="17" spans="1:10" ht="21.75" customHeight="1">
      <c r="A17" s="59"/>
      <c r="B17" s="66"/>
      <c r="C17" s="63"/>
      <c r="D17" s="69"/>
      <c r="E17" s="70"/>
      <c r="F17" s="63"/>
      <c r="G17" s="70"/>
      <c r="H17" s="63"/>
      <c r="I17" s="63"/>
      <c r="J17" s="63"/>
    </row>
    <row r="18" spans="1:10" ht="21.75" customHeight="1">
      <c r="A18" s="59"/>
      <c r="B18" s="66"/>
      <c r="C18" s="63"/>
      <c r="D18" s="69"/>
      <c r="E18" s="70"/>
      <c r="F18" s="63"/>
      <c r="G18" s="70"/>
      <c r="H18" s="63"/>
      <c r="I18" s="63"/>
      <c r="J18" s="63"/>
    </row>
    <row r="19" spans="1:10" ht="21.75" customHeight="1">
      <c r="A19" s="59"/>
      <c r="B19" s="66"/>
      <c r="C19" s="63"/>
      <c r="D19" s="69"/>
      <c r="E19" s="70"/>
      <c r="F19" s="63"/>
      <c r="G19" s="70"/>
      <c r="H19" s="63"/>
      <c r="I19" s="63"/>
      <c r="J19" s="63"/>
    </row>
    <row r="20" spans="1:10" ht="21.75" customHeight="1">
      <c r="A20" s="59"/>
      <c r="B20" s="66"/>
      <c r="C20" s="63"/>
      <c r="D20" s="69"/>
      <c r="E20" s="70"/>
      <c r="F20" s="63"/>
      <c r="G20" s="70"/>
      <c r="H20" s="63"/>
      <c r="I20" s="63"/>
      <c r="J20" s="63"/>
    </row>
    <row r="21" spans="1:10" s="89" customFormat="1" ht="21.75" customHeight="1">
      <c r="A21" s="84"/>
      <c r="B21" s="85" t="s">
        <v>113</v>
      </c>
      <c r="C21" s="86">
        <v>1</v>
      </c>
      <c r="D21" s="87" t="s">
        <v>15</v>
      </c>
      <c r="E21" s="88"/>
      <c r="F21" s="88">
        <f>SUM(F9:F20)</f>
        <v>3197109.0152000003</v>
      </c>
      <c r="G21" s="88"/>
      <c r="H21" s="88">
        <f>SUM(H9:H20)</f>
        <v>464743.38</v>
      </c>
      <c r="I21" s="88">
        <f>SUM(I9:I20)</f>
        <v>3661852.3951999992</v>
      </c>
      <c r="J21" s="88"/>
    </row>
    <row r="22" spans="1:10" s="72" customFormat="1" ht="22.7" customHeight="1">
      <c r="A22" s="90">
        <v>1</v>
      </c>
      <c r="B22" s="66" t="s">
        <v>280</v>
      </c>
      <c r="C22" s="63"/>
      <c r="D22" s="69"/>
      <c r="E22" s="70"/>
      <c r="F22" s="63"/>
      <c r="G22" s="70"/>
      <c r="H22" s="63"/>
      <c r="I22" s="63"/>
      <c r="J22" s="63"/>
    </row>
    <row r="23" spans="1:10" s="50" customFormat="1" ht="21.75" customHeight="1">
      <c r="A23" s="91">
        <v>1.1000000000000001</v>
      </c>
      <c r="B23" s="92" t="s">
        <v>16</v>
      </c>
      <c r="C23" s="63">
        <v>83</v>
      </c>
      <c r="D23" s="69" t="s">
        <v>17</v>
      </c>
      <c r="E23" s="70">
        <v>0</v>
      </c>
      <c r="F23" s="93">
        <f>C23*E23</f>
        <v>0</v>
      </c>
      <c r="G23" s="70">
        <v>112</v>
      </c>
      <c r="H23" s="93">
        <f>C23*G23</f>
        <v>9296</v>
      </c>
      <c r="I23" s="93">
        <f>F23+H23</f>
        <v>9296</v>
      </c>
      <c r="J23" s="69"/>
    </row>
    <row r="24" spans="1:10" s="50" customFormat="1" ht="21.75" customHeight="1">
      <c r="A24" s="91">
        <v>1.2</v>
      </c>
      <c r="B24" s="92" t="s">
        <v>94</v>
      </c>
      <c r="C24" s="63">
        <v>1.5</v>
      </c>
      <c r="D24" s="69" t="s">
        <v>17</v>
      </c>
      <c r="E24" s="48">
        <v>478</v>
      </c>
      <c r="F24" s="93">
        <f>C24*E24</f>
        <v>717</v>
      </c>
      <c r="G24" s="70">
        <v>104</v>
      </c>
      <c r="H24" s="93">
        <f>C24*G24</f>
        <v>156</v>
      </c>
      <c r="I24" s="93">
        <f>F24+H24</f>
        <v>873</v>
      </c>
      <c r="J24" s="63"/>
    </row>
    <row r="25" spans="1:10" s="50" customFormat="1" ht="21.75" customHeight="1">
      <c r="A25" s="94">
        <v>1.3</v>
      </c>
      <c r="B25" s="68" t="s">
        <v>114</v>
      </c>
      <c r="C25" s="63">
        <v>10</v>
      </c>
      <c r="D25" s="69" t="s">
        <v>17</v>
      </c>
      <c r="E25" s="48">
        <f>E24</f>
        <v>478</v>
      </c>
      <c r="F25" s="93">
        <f>C25*E25</f>
        <v>4780</v>
      </c>
      <c r="G25" s="70">
        <f>G24</f>
        <v>104</v>
      </c>
      <c r="H25" s="93">
        <f>C25*G25</f>
        <v>1040</v>
      </c>
      <c r="I25" s="93">
        <f>F25+H25</f>
        <v>5820</v>
      </c>
      <c r="J25" s="63"/>
    </row>
    <row r="26" spans="1:10" s="50" customFormat="1" ht="21.75" customHeight="1">
      <c r="A26" s="95">
        <v>1.4</v>
      </c>
      <c r="B26" s="92" t="s">
        <v>18</v>
      </c>
      <c r="C26" s="63"/>
      <c r="D26" s="69"/>
      <c r="E26" s="70"/>
      <c r="F26" s="63"/>
      <c r="G26" s="70"/>
      <c r="H26" s="63"/>
      <c r="I26" s="63"/>
      <c r="J26" s="63"/>
    </row>
    <row r="27" spans="1:10" s="50" customFormat="1" ht="21.75" customHeight="1">
      <c r="A27" s="96"/>
      <c r="B27" s="97" t="s">
        <v>382</v>
      </c>
      <c r="C27" s="63">
        <v>14</v>
      </c>
      <c r="D27" s="69" t="s">
        <v>19</v>
      </c>
      <c r="E27" s="98">
        <v>3271.03</v>
      </c>
      <c r="F27" s="93">
        <f>C27*E27</f>
        <v>45794.420000000006</v>
      </c>
      <c r="G27" s="70">
        <v>1021</v>
      </c>
      <c r="H27" s="93">
        <f>C27*G27</f>
        <v>14294</v>
      </c>
      <c r="I27" s="93">
        <f>F27+H27</f>
        <v>60088.420000000006</v>
      </c>
      <c r="J27" s="63"/>
    </row>
    <row r="28" spans="1:10" s="50" customFormat="1" ht="21.75" customHeight="1">
      <c r="A28" s="96"/>
      <c r="B28" s="97" t="s">
        <v>281</v>
      </c>
      <c r="C28" s="63">
        <f>C27</f>
        <v>14</v>
      </c>
      <c r="D28" s="69" t="s">
        <v>19</v>
      </c>
      <c r="E28" s="70">
        <v>0</v>
      </c>
      <c r="F28" s="93">
        <f>C28*E28</f>
        <v>0</v>
      </c>
      <c r="G28" s="70">
        <v>220</v>
      </c>
      <c r="H28" s="93">
        <f>C28*G28</f>
        <v>3080</v>
      </c>
      <c r="I28" s="93">
        <f>F28+H28</f>
        <v>3080</v>
      </c>
      <c r="J28" s="69"/>
    </row>
    <row r="29" spans="1:10" s="50" customFormat="1" ht="21.75" customHeight="1">
      <c r="A29" s="99">
        <v>1.5</v>
      </c>
      <c r="B29" s="92" t="s">
        <v>20</v>
      </c>
      <c r="C29" s="63"/>
      <c r="D29" s="69"/>
      <c r="E29" s="70"/>
      <c r="F29" s="63"/>
      <c r="G29" s="70"/>
      <c r="H29" s="63"/>
      <c r="I29" s="63"/>
      <c r="J29" s="63"/>
    </row>
    <row r="30" spans="1:10" s="50" customFormat="1" ht="21.75" customHeight="1">
      <c r="A30" s="100"/>
      <c r="B30" s="101" t="s">
        <v>95</v>
      </c>
      <c r="C30" s="63">
        <f>263*1.1</f>
        <v>289.3</v>
      </c>
      <c r="D30" s="69" t="s">
        <v>5</v>
      </c>
      <c r="E30" s="70">
        <v>427</v>
      </c>
      <c r="F30" s="93">
        <f>C30*E30</f>
        <v>123531.1</v>
      </c>
      <c r="G30" s="70">
        <v>0</v>
      </c>
      <c r="H30" s="93">
        <f>C30*G30</f>
        <v>0</v>
      </c>
      <c r="I30" s="93">
        <f>F30+H30</f>
        <v>123531.1</v>
      </c>
      <c r="J30" s="69"/>
    </row>
    <row r="31" spans="1:10" s="50" customFormat="1" ht="21.75" customHeight="1">
      <c r="A31" s="102"/>
      <c r="B31" s="103" t="s">
        <v>96</v>
      </c>
      <c r="C31" s="63">
        <f>C30</f>
        <v>289.3</v>
      </c>
      <c r="D31" s="69" t="s">
        <v>5</v>
      </c>
      <c r="E31" s="70">
        <v>0</v>
      </c>
      <c r="F31" s="93">
        <f>C31*E31</f>
        <v>0</v>
      </c>
      <c r="G31" s="70">
        <v>121</v>
      </c>
      <c r="H31" s="93">
        <f>C31*G31</f>
        <v>35005.300000000003</v>
      </c>
      <c r="I31" s="93">
        <f>F31+H31</f>
        <v>35005.300000000003</v>
      </c>
      <c r="J31" s="69"/>
    </row>
    <row r="32" spans="1:10" s="50" customFormat="1" ht="21.75" customHeight="1">
      <c r="A32" s="104">
        <v>1.6</v>
      </c>
      <c r="B32" s="92" t="s">
        <v>21</v>
      </c>
      <c r="C32" s="63"/>
      <c r="D32" s="69"/>
      <c r="E32" s="70"/>
      <c r="F32" s="63"/>
      <c r="G32" s="70"/>
      <c r="H32" s="63"/>
      <c r="I32" s="63"/>
      <c r="J32" s="63"/>
    </row>
    <row r="33" spans="1:10" s="50" customFormat="1" ht="21.75" customHeight="1">
      <c r="A33" s="102"/>
      <c r="B33" s="20" t="s">
        <v>22</v>
      </c>
      <c r="C33" s="63"/>
      <c r="D33" s="69"/>
      <c r="E33" s="70"/>
      <c r="F33" s="63"/>
      <c r="G33" s="70"/>
      <c r="H33" s="63"/>
      <c r="I33" s="63"/>
      <c r="J33" s="63"/>
    </row>
    <row r="34" spans="1:10" s="50" customFormat="1" ht="21.75" customHeight="1">
      <c r="A34" s="91"/>
      <c r="B34" s="105" t="s">
        <v>97</v>
      </c>
      <c r="C34" s="63">
        <f>365*1.2</f>
        <v>438</v>
      </c>
      <c r="D34" s="69" t="s">
        <v>23</v>
      </c>
      <c r="E34" s="70">
        <v>25.27</v>
      </c>
      <c r="F34" s="93">
        <f>C34*E34</f>
        <v>11068.26</v>
      </c>
      <c r="G34" s="70">
        <v>4.4000000000000004</v>
      </c>
      <c r="H34" s="93">
        <f>C34*G34</f>
        <v>1927.2</v>
      </c>
      <c r="I34" s="93">
        <f>F34+H34</f>
        <v>12995.460000000001</v>
      </c>
      <c r="J34" s="69"/>
    </row>
    <row r="35" spans="1:10" s="50" customFormat="1" ht="21.75" customHeight="1">
      <c r="A35" s="91"/>
      <c r="B35" s="105" t="s">
        <v>98</v>
      </c>
      <c r="C35" s="63">
        <f>832*1.2</f>
        <v>998.4</v>
      </c>
      <c r="D35" s="69" t="s">
        <v>23</v>
      </c>
      <c r="E35" s="70">
        <v>24.23</v>
      </c>
      <c r="F35" s="93">
        <f>C35*E35</f>
        <v>24191.232</v>
      </c>
      <c r="G35" s="70">
        <v>4.4000000000000004</v>
      </c>
      <c r="H35" s="93">
        <f>C35*G35</f>
        <v>4392.96</v>
      </c>
      <c r="I35" s="93">
        <f>F35+H35</f>
        <v>28584.191999999999</v>
      </c>
      <c r="J35" s="69"/>
    </row>
    <row r="36" spans="1:10" s="50" customFormat="1" ht="21.75" customHeight="1">
      <c r="A36" s="102"/>
      <c r="B36" s="20" t="s">
        <v>68</v>
      </c>
      <c r="C36" s="63"/>
      <c r="D36" s="69"/>
      <c r="E36" s="70"/>
      <c r="F36" s="63"/>
      <c r="G36" s="70"/>
      <c r="H36" s="63"/>
      <c r="I36" s="63"/>
      <c r="J36" s="69"/>
    </row>
    <row r="37" spans="1:10" s="50" customFormat="1" ht="21.75" customHeight="1">
      <c r="A37" s="91"/>
      <c r="B37" s="105" t="s">
        <v>99</v>
      </c>
      <c r="C37" s="63">
        <f>324*1.2</f>
        <v>388.8</v>
      </c>
      <c r="D37" s="69" t="s">
        <v>23</v>
      </c>
      <c r="E37" s="70">
        <v>24.69</v>
      </c>
      <c r="F37" s="93">
        <f>C37*E37</f>
        <v>9599.4720000000016</v>
      </c>
      <c r="G37" s="70">
        <v>3.6</v>
      </c>
      <c r="H37" s="93">
        <f>C37*G37</f>
        <v>1399.68</v>
      </c>
      <c r="I37" s="93">
        <f>F37+H37</f>
        <v>10999.152000000002</v>
      </c>
      <c r="J37" s="69"/>
    </row>
    <row r="38" spans="1:10" s="50" customFormat="1" ht="21.75" customHeight="1">
      <c r="A38" s="91"/>
      <c r="B38" s="105" t="s">
        <v>100</v>
      </c>
      <c r="C38" s="63">
        <f>1795*1.2</f>
        <v>2154</v>
      </c>
      <c r="D38" s="69" t="s">
        <v>23</v>
      </c>
      <c r="E38" s="70">
        <v>24.46</v>
      </c>
      <c r="F38" s="93">
        <f>C38*E38</f>
        <v>52686.840000000004</v>
      </c>
      <c r="G38" s="70">
        <v>3.6</v>
      </c>
      <c r="H38" s="93">
        <f>C38*G38</f>
        <v>7754.4000000000005</v>
      </c>
      <c r="I38" s="93">
        <f>F38+H38</f>
        <v>60441.240000000005</v>
      </c>
      <c r="J38" s="69"/>
    </row>
    <row r="39" spans="1:10" s="50" customFormat="1" ht="21.75" customHeight="1">
      <c r="A39" s="96"/>
      <c r="B39" s="105" t="s">
        <v>92</v>
      </c>
      <c r="C39" s="63">
        <f>SUM(C34:C38)/30</f>
        <v>132.63999999999999</v>
      </c>
      <c r="D39" s="69" t="s">
        <v>23</v>
      </c>
      <c r="E39" s="70">
        <v>49.53</v>
      </c>
      <c r="F39" s="93">
        <f>C39*E39</f>
        <v>6569.6591999999991</v>
      </c>
      <c r="G39" s="70">
        <v>0</v>
      </c>
      <c r="H39" s="93">
        <f>C39*G39</f>
        <v>0</v>
      </c>
      <c r="I39" s="93">
        <f>F39+H39</f>
        <v>6569.6591999999991</v>
      </c>
      <c r="J39" s="69"/>
    </row>
    <row r="40" spans="1:10" ht="22.5" customHeight="1">
      <c r="A40" s="104">
        <v>1.7</v>
      </c>
      <c r="B40" s="92" t="s">
        <v>101</v>
      </c>
      <c r="C40" s="106"/>
      <c r="D40" s="62"/>
      <c r="E40" s="107"/>
      <c r="F40" s="108"/>
      <c r="G40" s="109"/>
      <c r="H40" s="108"/>
      <c r="I40" s="108"/>
      <c r="J40" s="110"/>
    </row>
    <row r="41" spans="1:10" s="50" customFormat="1" ht="21.75" customHeight="1">
      <c r="A41" s="91"/>
      <c r="B41" s="105" t="s">
        <v>102</v>
      </c>
      <c r="C41" s="63">
        <v>9</v>
      </c>
      <c r="D41" s="69" t="s">
        <v>17</v>
      </c>
      <c r="E41" s="70">
        <v>1727</v>
      </c>
      <c r="F41" s="93">
        <f>C41*E41</f>
        <v>15543</v>
      </c>
      <c r="G41" s="70">
        <v>426</v>
      </c>
      <c r="H41" s="93">
        <f>C41*G41</f>
        <v>3834</v>
      </c>
      <c r="I41" s="93">
        <f>F41+H41</f>
        <v>19377</v>
      </c>
      <c r="J41" s="69"/>
    </row>
    <row r="42" spans="1:10" s="50" customFormat="1" ht="21.75" customHeight="1">
      <c r="A42" s="91"/>
      <c r="B42" s="105" t="s">
        <v>103</v>
      </c>
      <c r="C42" s="63">
        <f>27.25*1.2</f>
        <v>32.699999999999996</v>
      </c>
      <c r="D42" s="69" t="s">
        <v>17</v>
      </c>
      <c r="E42" s="70">
        <v>2256</v>
      </c>
      <c r="F42" s="93">
        <f>C42*E42</f>
        <v>73771.199999999997</v>
      </c>
      <c r="G42" s="70">
        <f>G41</f>
        <v>426</v>
      </c>
      <c r="H42" s="93">
        <f>C42*G42</f>
        <v>13930.199999999999</v>
      </c>
      <c r="I42" s="93">
        <f>F42+H42</f>
        <v>87701.4</v>
      </c>
      <c r="J42" s="69"/>
    </row>
    <row r="43" spans="1:10" s="50" customFormat="1" ht="21.75" customHeight="1">
      <c r="A43" s="111">
        <v>1.8</v>
      </c>
      <c r="B43" s="112" t="s">
        <v>33</v>
      </c>
      <c r="C43" s="63"/>
      <c r="D43" s="69"/>
      <c r="E43" s="70"/>
      <c r="F43" s="63"/>
      <c r="G43" s="70"/>
      <c r="H43" s="63"/>
      <c r="I43" s="63"/>
      <c r="J43" s="63"/>
    </row>
    <row r="44" spans="1:10" s="115" customFormat="1" ht="21.75" customHeight="1">
      <c r="A44" s="91"/>
      <c r="B44" s="113" t="s">
        <v>124</v>
      </c>
      <c r="C44" s="48">
        <f>313*1.2</f>
        <v>375.59999999999997</v>
      </c>
      <c r="D44" s="114" t="s">
        <v>23</v>
      </c>
      <c r="E44" s="48">
        <v>37.26</v>
      </c>
      <c r="F44" s="93">
        <f>C44*E44</f>
        <v>13994.855999999998</v>
      </c>
      <c r="G44" s="93">
        <v>12</v>
      </c>
      <c r="H44" s="93">
        <f>C44*G44</f>
        <v>4507.2</v>
      </c>
      <c r="I44" s="93">
        <f>F44+H44</f>
        <v>18502.055999999997</v>
      </c>
      <c r="J44" s="48"/>
    </row>
    <row r="45" spans="1:10" s="115" customFormat="1" ht="21.75" customHeight="1">
      <c r="A45" s="91"/>
      <c r="B45" s="113" t="s">
        <v>125</v>
      </c>
      <c r="C45" s="48">
        <f>895*1.2</f>
        <v>1074</v>
      </c>
      <c r="D45" s="114" t="s">
        <v>23</v>
      </c>
      <c r="E45" s="48">
        <f>E44</f>
        <v>37.26</v>
      </c>
      <c r="F45" s="93">
        <f t="shared" ref="F45:F47" si="3">C45*E45</f>
        <v>40017.24</v>
      </c>
      <c r="G45" s="93">
        <f>G44</f>
        <v>12</v>
      </c>
      <c r="H45" s="93">
        <f t="shared" ref="H45:H47" si="4">C45*G45</f>
        <v>12888</v>
      </c>
      <c r="I45" s="93">
        <f>F45+H45</f>
        <v>52905.24</v>
      </c>
      <c r="J45" s="48"/>
    </row>
    <row r="46" spans="1:10" s="115" customFormat="1" ht="21.75" customHeight="1">
      <c r="A46" s="91"/>
      <c r="B46" s="113" t="s">
        <v>126</v>
      </c>
      <c r="C46" s="48">
        <f>181*1.2</f>
        <v>217.2</v>
      </c>
      <c r="D46" s="114" t="s">
        <v>23</v>
      </c>
      <c r="E46" s="48">
        <f>E44</f>
        <v>37.26</v>
      </c>
      <c r="F46" s="93">
        <f t="shared" si="3"/>
        <v>8092.8719999999994</v>
      </c>
      <c r="G46" s="93">
        <f>G44</f>
        <v>12</v>
      </c>
      <c r="H46" s="93">
        <f t="shared" si="4"/>
        <v>2606.3999999999996</v>
      </c>
      <c r="I46" s="93">
        <f>F46+H46</f>
        <v>10699.271999999999</v>
      </c>
      <c r="J46" s="48"/>
    </row>
    <row r="47" spans="1:10" s="115" customFormat="1" ht="21.75" customHeight="1">
      <c r="A47" s="91"/>
      <c r="B47" s="113" t="s">
        <v>115</v>
      </c>
      <c r="C47" s="48">
        <f>587*1.2</f>
        <v>704.4</v>
      </c>
      <c r="D47" s="114" t="s">
        <v>23</v>
      </c>
      <c r="E47" s="48">
        <f>E44</f>
        <v>37.26</v>
      </c>
      <c r="F47" s="93">
        <f t="shared" si="3"/>
        <v>26245.944</v>
      </c>
      <c r="G47" s="93">
        <f>G44</f>
        <v>12</v>
      </c>
      <c r="H47" s="93">
        <f t="shared" si="4"/>
        <v>8452.7999999999993</v>
      </c>
      <c r="I47" s="93">
        <f t="shared" ref="I47" si="5">F47+H47</f>
        <v>34698.743999999999</v>
      </c>
      <c r="J47" s="48"/>
    </row>
    <row r="48" spans="1:10" s="115" customFormat="1" ht="21.75" customHeight="1">
      <c r="A48" s="116"/>
      <c r="B48" s="113" t="s">
        <v>116</v>
      </c>
      <c r="C48" s="48">
        <v>13</v>
      </c>
      <c r="D48" s="114" t="s">
        <v>24</v>
      </c>
      <c r="E48" s="114">
        <v>70</v>
      </c>
      <c r="F48" s="93">
        <f>C48*E48</f>
        <v>910</v>
      </c>
      <c r="G48" s="93">
        <v>10</v>
      </c>
      <c r="H48" s="93">
        <f>C48*G48</f>
        <v>130</v>
      </c>
      <c r="I48" s="93">
        <f>F48+H48</f>
        <v>1040</v>
      </c>
      <c r="J48" s="48"/>
    </row>
    <row r="49" spans="1:10" s="115" customFormat="1" ht="21.75" customHeight="1">
      <c r="A49" s="116"/>
      <c r="B49" s="113" t="s">
        <v>117</v>
      </c>
      <c r="C49" s="48">
        <f>C48*4</f>
        <v>52</v>
      </c>
      <c r="D49" s="114" t="s">
        <v>24</v>
      </c>
      <c r="E49" s="98">
        <v>60</v>
      </c>
      <c r="F49" s="93">
        <f>C49*E49</f>
        <v>3120</v>
      </c>
      <c r="G49" s="93">
        <v>10</v>
      </c>
      <c r="H49" s="93">
        <f>C49*G49</f>
        <v>520</v>
      </c>
      <c r="I49" s="93">
        <f>F49+H49</f>
        <v>3640</v>
      </c>
      <c r="J49" s="48"/>
    </row>
    <row r="50" spans="1:10" s="50" customFormat="1" ht="21.75" customHeight="1">
      <c r="A50" s="96"/>
      <c r="B50" s="117" t="s">
        <v>84</v>
      </c>
      <c r="C50" s="63">
        <f>SUM(C44:C47)/30</f>
        <v>79.039999999999992</v>
      </c>
      <c r="D50" s="69" t="s">
        <v>5</v>
      </c>
      <c r="E50" s="70">
        <v>57</v>
      </c>
      <c r="F50" s="93">
        <f>C50*E50</f>
        <v>4505.28</v>
      </c>
      <c r="G50" s="70">
        <v>35</v>
      </c>
      <c r="H50" s="93">
        <f>C50*G50</f>
        <v>2766.3999999999996</v>
      </c>
      <c r="I50" s="93">
        <f>F50+H50</f>
        <v>7271.6799999999994</v>
      </c>
      <c r="J50" s="69"/>
    </row>
    <row r="51" spans="1:10" s="50" customFormat="1" ht="21.75" customHeight="1">
      <c r="A51" s="96"/>
      <c r="B51" s="118" t="s">
        <v>118</v>
      </c>
      <c r="C51" s="63">
        <f>C48</f>
        <v>13</v>
      </c>
      <c r="D51" s="69" t="s">
        <v>24</v>
      </c>
      <c r="E51" s="70">
        <v>200</v>
      </c>
      <c r="F51" s="93">
        <f>C51*E51</f>
        <v>2600</v>
      </c>
      <c r="G51" s="70">
        <v>0</v>
      </c>
      <c r="H51" s="93">
        <f>C51*G51</f>
        <v>0</v>
      </c>
      <c r="I51" s="93">
        <f>F51+H51</f>
        <v>2600</v>
      </c>
      <c r="J51" s="69"/>
    </row>
    <row r="52" spans="1:10" s="25" customFormat="1" ht="22.5" customHeight="1">
      <c r="A52" s="21"/>
      <c r="B52" s="22" t="s">
        <v>25</v>
      </c>
      <c r="C52" s="23"/>
      <c r="D52" s="23"/>
      <c r="E52" s="24"/>
      <c r="F52" s="24">
        <f>SUM(F22:F51)</f>
        <v>467738.37520000001</v>
      </c>
      <c r="G52" s="24"/>
      <c r="H52" s="24">
        <f>SUM(H22:H51)</f>
        <v>127980.53999999998</v>
      </c>
      <c r="I52" s="24">
        <f>SUM(I22:I51)</f>
        <v>595718.91519999993</v>
      </c>
      <c r="J52" s="24"/>
    </row>
    <row r="53" spans="1:10" ht="21.75" customHeight="1">
      <c r="A53" s="119">
        <v>2</v>
      </c>
      <c r="B53" s="120" t="s">
        <v>13</v>
      </c>
      <c r="C53" s="63"/>
      <c r="D53" s="69"/>
      <c r="E53" s="70"/>
      <c r="F53" s="63"/>
      <c r="G53" s="70"/>
      <c r="H53" s="63"/>
      <c r="I53" s="63"/>
      <c r="J53" s="63"/>
    </row>
    <row r="54" spans="1:10" s="50" customFormat="1" ht="21.6" customHeight="1">
      <c r="A54" s="121">
        <v>2.1</v>
      </c>
      <c r="B54" s="122" t="s">
        <v>104</v>
      </c>
      <c r="C54" s="54"/>
      <c r="D54" s="53"/>
      <c r="E54" s="123"/>
      <c r="F54" s="54"/>
      <c r="G54" s="123"/>
      <c r="H54" s="54"/>
      <c r="I54" s="54"/>
      <c r="J54" s="54"/>
    </row>
    <row r="55" spans="1:10" s="50" customFormat="1" ht="21.6" customHeight="1">
      <c r="A55" s="124"/>
      <c r="B55" s="125" t="s">
        <v>169</v>
      </c>
      <c r="C55" s="114">
        <v>122</v>
      </c>
      <c r="D55" s="114" t="s">
        <v>5</v>
      </c>
      <c r="E55" s="98">
        <v>950</v>
      </c>
      <c r="F55" s="93">
        <f>C55*E55</f>
        <v>115900</v>
      </c>
      <c r="G55" s="93">
        <v>120</v>
      </c>
      <c r="H55" s="93">
        <f>C55*G55</f>
        <v>14640</v>
      </c>
      <c r="I55" s="93">
        <f>F55+H55</f>
        <v>130540</v>
      </c>
      <c r="J55" s="57"/>
    </row>
    <row r="56" spans="1:10" s="50" customFormat="1" ht="21.6" customHeight="1">
      <c r="A56" s="124"/>
      <c r="B56" s="125" t="s">
        <v>170</v>
      </c>
      <c r="C56" s="57"/>
      <c r="D56" s="126"/>
      <c r="E56" s="55"/>
      <c r="F56" s="57"/>
      <c r="G56" s="55"/>
      <c r="H56" s="57"/>
      <c r="I56" s="57"/>
      <c r="J56" s="57"/>
    </row>
    <row r="57" spans="1:10" s="50" customFormat="1" ht="21.6" customHeight="1">
      <c r="A57" s="124"/>
      <c r="B57" s="125" t="s">
        <v>171</v>
      </c>
      <c r="C57" s="57">
        <v>2</v>
      </c>
      <c r="D57" s="126" t="s">
        <v>172</v>
      </c>
      <c r="E57" s="98">
        <v>3500</v>
      </c>
      <c r="F57" s="93">
        <f>C57*E57</f>
        <v>7000</v>
      </c>
      <c r="G57" s="93">
        <v>450</v>
      </c>
      <c r="H57" s="93">
        <f>C57*G57</f>
        <v>900</v>
      </c>
      <c r="I57" s="93">
        <f>F57+H57</f>
        <v>7900</v>
      </c>
      <c r="J57" s="57"/>
    </row>
    <row r="58" spans="1:10" s="50" customFormat="1" ht="21.6" customHeight="1">
      <c r="A58" s="124"/>
      <c r="B58" s="125" t="s">
        <v>175</v>
      </c>
      <c r="C58" s="57">
        <v>35</v>
      </c>
      <c r="D58" s="114" t="s">
        <v>26</v>
      </c>
      <c r="E58" s="98">
        <v>250</v>
      </c>
      <c r="F58" s="93">
        <f>C58*E58</f>
        <v>8750</v>
      </c>
      <c r="G58" s="93">
        <v>50</v>
      </c>
      <c r="H58" s="93">
        <f>C58*G58</f>
        <v>1750</v>
      </c>
      <c r="I58" s="93">
        <f>F58+H58</f>
        <v>10500</v>
      </c>
      <c r="J58" s="57"/>
    </row>
    <row r="59" spans="1:10" s="50" customFormat="1" ht="21.6" customHeight="1">
      <c r="A59" s="124"/>
      <c r="B59" s="125" t="s">
        <v>176</v>
      </c>
      <c r="C59" s="57">
        <v>10.4</v>
      </c>
      <c r="D59" s="114" t="s">
        <v>26</v>
      </c>
      <c r="E59" s="98">
        <v>2500</v>
      </c>
      <c r="F59" s="93">
        <f>C59*E59</f>
        <v>26000</v>
      </c>
      <c r="G59" s="93"/>
      <c r="H59" s="93">
        <f>C59*G59</f>
        <v>0</v>
      </c>
      <c r="I59" s="93">
        <f>F59+H59</f>
        <v>26000</v>
      </c>
      <c r="J59" s="57"/>
    </row>
    <row r="60" spans="1:10" s="50" customFormat="1" ht="21.6" customHeight="1">
      <c r="A60" s="124"/>
      <c r="B60" s="125" t="s">
        <v>177</v>
      </c>
      <c r="C60" s="57"/>
      <c r="D60" s="126"/>
      <c r="E60" s="55"/>
      <c r="F60" s="57"/>
      <c r="G60" s="55"/>
      <c r="H60" s="57"/>
      <c r="I60" s="57"/>
      <c r="J60" s="57"/>
    </row>
    <row r="61" spans="1:10" s="14" customFormat="1" ht="21.75" customHeight="1">
      <c r="A61" s="127"/>
      <c r="B61" s="128" t="s">
        <v>270</v>
      </c>
      <c r="C61" s="129">
        <v>44.2</v>
      </c>
      <c r="D61" s="130" t="s">
        <v>26</v>
      </c>
      <c r="E61" s="129">
        <v>129</v>
      </c>
      <c r="F61" s="131">
        <f>C61*E61</f>
        <v>5701.8</v>
      </c>
      <c r="G61" s="131">
        <v>73</v>
      </c>
      <c r="H61" s="131">
        <f>C61*G61</f>
        <v>3226.6000000000004</v>
      </c>
      <c r="I61" s="131">
        <f>F61+H61</f>
        <v>8928.4000000000015</v>
      </c>
      <c r="J61" s="132"/>
    </row>
    <row r="62" spans="1:10" s="14" customFormat="1" ht="21.75" customHeight="1">
      <c r="A62" s="127"/>
      <c r="B62" s="128" t="s">
        <v>271</v>
      </c>
      <c r="C62" s="129"/>
      <c r="D62" s="130"/>
      <c r="E62" s="129"/>
      <c r="F62" s="131"/>
      <c r="G62" s="131"/>
      <c r="H62" s="131"/>
      <c r="I62" s="131"/>
      <c r="J62" s="132"/>
    </row>
    <row r="63" spans="1:10" s="50" customFormat="1" ht="21.6" customHeight="1">
      <c r="A63" s="124"/>
      <c r="B63" s="122" t="s">
        <v>221</v>
      </c>
      <c r="C63" s="133"/>
      <c r="D63" s="134"/>
      <c r="E63" s="135"/>
      <c r="F63" s="133"/>
      <c r="G63" s="135"/>
      <c r="H63" s="133"/>
      <c r="I63" s="133"/>
      <c r="J63" s="57"/>
    </row>
    <row r="64" spans="1:10" s="50" customFormat="1" ht="21.6" customHeight="1">
      <c r="A64" s="124"/>
      <c r="B64" s="125" t="s">
        <v>223</v>
      </c>
      <c r="C64" s="114">
        <v>22</v>
      </c>
      <c r="D64" s="114" t="s">
        <v>5</v>
      </c>
      <c r="E64" s="98">
        <v>2600</v>
      </c>
      <c r="F64" s="93">
        <f>C64*E64</f>
        <v>57200</v>
      </c>
      <c r="G64" s="93">
        <v>450</v>
      </c>
      <c r="H64" s="93">
        <f>C64*G64</f>
        <v>9900</v>
      </c>
      <c r="I64" s="93">
        <f>F64+H64</f>
        <v>67100</v>
      </c>
      <c r="J64" s="57"/>
    </row>
    <row r="65" spans="1:10" s="50" customFormat="1" ht="21.6" customHeight="1">
      <c r="A65" s="124"/>
      <c r="B65" s="125" t="s">
        <v>222</v>
      </c>
      <c r="C65" s="57"/>
      <c r="D65" s="126"/>
      <c r="E65" s="55"/>
      <c r="F65" s="57"/>
      <c r="G65" s="55"/>
      <c r="H65" s="57"/>
      <c r="I65" s="57"/>
      <c r="J65" s="57"/>
    </row>
    <row r="66" spans="1:10" s="50" customFormat="1" ht="21.6" customHeight="1">
      <c r="A66" s="124"/>
      <c r="B66" s="125" t="s">
        <v>175</v>
      </c>
      <c r="C66" s="57">
        <v>18.600000000000001</v>
      </c>
      <c r="D66" s="114" t="s">
        <v>26</v>
      </c>
      <c r="E66" s="98">
        <f>E58</f>
        <v>250</v>
      </c>
      <c r="F66" s="93">
        <f>C66*E66</f>
        <v>4650</v>
      </c>
      <c r="G66" s="93">
        <f>G58</f>
        <v>50</v>
      </c>
      <c r="H66" s="93">
        <f>C66*G66</f>
        <v>930.00000000000011</v>
      </c>
      <c r="I66" s="93">
        <f>F66+H66</f>
        <v>5580</v>
      </c>
      <c r="J66" s="57"/>
    </row>
    <row r="67" spans="1:10" s="14" customFormat="1" ht="21.75" customHeight="1">
      <c r="A67" s="127"/>
      <c r="B67" s="128" t="s">
        <v>270</v>
      </c>
      <c r="C67" s="129">
        <v>18.600000000000001</v>
      </c>
      <c r="D67" s="130" t="s">
        <v>26</v>
      </c>
      <c r="E67" s="129">
        <f>E61</f>
        <v>129</v>
      </c>
      <c r="F67" s="131">
        <f>C67*E67</f>
        <v>2399.4</v>
      </c>
      <c r="G67" s="131">
        <f>G61</f>
        <v>73</v>
      </c>
      <c r="H67" s="131">
        <f>C67*G67</f>
        <v>1357.8000000000002</v>
      </c>
      <c r="I67" s="131">
        <f>F67+H67</f>
        <v>3757.2000000000003</v>
      </c>
      <c r="J67" s="132"/>
    </row>
    <row r="68" spans="1:10" s="14" customFormat="1" ht="21.75" customHeight="1">
      <c r="A68" s="127"/>
      <c r="B68" s="128" t="s">
        <v>271</v>
      </c>
      <c r="C68" s="129"/>
      <c r="D68" s="130"/>
      <c r="E68" s="129"/>
      <c r="F68" s="131"/>
      <c r="G68" s="131"/>
      <c r="H68" s="131"/>
      <c r="I68" s="131"/>
      <c r="J68" s="132"/>
    </row>
    <row r="69" spans="1:10" s="25" customFormat="1" ht="22.5" customHeight="1">
      <c r="A69" s="136"/>
      <c r="B69" s="137" t="s">
        <v>93</v>
      </c>
      <c r="C69" s="138"/>
      <c r="D69" s="138"/>
      <c r="E69" s="139"/>
      <c r="F69" s="139">
        <f>SUM(F55:F68)</f>
        <v>227601.19999999998</v>
      </c>
      <c r="G69" s="139"/>
      <c r="H69" s="139">
        <f>SUM(H55:H68)</f>
        <v>32704.399999999998</v>
      </c>
      <c r="I69" s="139">
        <f>SUM(I55:I68)</f>
        <v>260305.6</v>
      </c>
      <c r="J69" s="139"/>
    </row>
    <row r="70" spans="1:10" s="50" customFormat="1" ht="20.85" customHeight="1">
      <c r="A70" s="140">
        <v>2.2000000000000002</v>
      </c>
      <c r="B70" s="141" t="s">
        <v>34</v>
      </c>
      <c r="C70" s="49"/>
      <c r="D70" s="142"/>
      <c r="E70" s="48"/>
      <c r="F70" s="143"/>
      <c r="G70" s="93"/>
      <c r="H70" s="143"/>
      <c r="I70" s="143"/>
      <c r="J70" s="144"/>
    </row>
    <row r="71" spans="1:10" s="50" customFormat="1" ht="21.6" customHeight="1">
      <c r="A71" s="124"/>
      <c r="B71" s="125" t="s">
        <v>173</v>
      </c>
      <c r="C71" s="57">
        <v>53</v>
      </c>
      <c r="D71" s="114" t="s">
        <v>5</v>
      </c>
      <c r="E71" s="98">
        <v>3500</v>
      </c>
      <c r="F71" s="93">
        <f>C71*E71</f>
        <v>185500</v>
      </c>
      <c r="G71" s="93">
        <v>450</v>
      </c>
      <c r="H71" s="93">
        <f>C71*G71</f>
        <v>23850</v>
      </c>
      <c r="I71" s="93">
        <f>F71+H71</f>
        <v>209350</v>
      </c>
      <c r="J71" s="57"/>
    </row>
    <row r="72" spans="1:10" s="50" customFormat="1" ht="21.6" customHeight="1">
      <c r="A72" s="124"/>
      <c r="B72" s="125" t="s">
        <v>174</v>
      </c>
      <c r="C72" s="57"/>
      <c r="D72" s="126"/>
      <c r="E72" s="55"/>
      <c r="F72" s="57"/>
      <c r="G72" s="55"/>
      <c r="H72" s="57"/>
      <c r="I72" s="57"/>
      <c r="J72" s="57"/>
    </row>
    <row r="73" spans="1:10" s="14" customFormat="1" ht="24.75" customHeight="1">
      <c r="A73" s="145"/>
      <c r="B73" s="128" t="s">
        <v>272</v>
      </c>
      <c r="C73" s="129">
        <v>68</v>
      </c>
      <c r="D73" s="130" t="s">
        <v>5</v>
      </c>
      <c r="E73" s="130">
        <f>E55*0.6</f>
        <v>570</v>
      </c>
      <c r="F73" s="131">
        <f>C73*E73</f>
        <v>38760</v>
      </c>
      <c r="G73" s="131">
        <f>G55</f>
        <v>120</v>
      </c>
      <c r="H73" s="131">
        <f>C73*G73</f>
        <v>8160</v>
      </c>
      <c r="I73" s="131">
        <f>F73+H73</f>
        <v>46920</v>
      </c>
      <c r="J73" s="132"/>
    </row>
    <row r="74" spans="1:10" s="115" customFormat="1" ht="20.85" customHeight="1">
      <c r="A74" s="116"/>
      <c r="B74" s="146"/>
      <c r="C74" s="48"/>
      <c r="D74" s="114"/>
      <c r="E74" s="98"/>
      <c r="F74" s="143"/>
      <c r="G74" s="93"/>
      <c r="H74" s="143"/>
      <c r="I74" s="143"/>
      <c r="J74" s="49"/>
    </row>
    <row r="75" spans="1:10" s="25" customFormat="1" ht="22.5" customHeight="1">
      <c r="A75" s="136"/>
      <c r="B75" s="137" t="s">
        <v>105</v>
      </c>
      <c r="C75" s="138"/>
      <c r="D75" s="138"/>
      <c r="E75" s="139"/>
      <c r="F75" s="139">
        <f>SUM(F70:F74)</f>
        <v>224260</v>
      </c>
      <c r="G75" s="139"/>
      <c r="H75" s="139">
        <f>SUM(H71:H74)</f>
        <v>32010</v>
      </c>
      <c r="I75" s="139">
        <f>SUM(I71:I74)</f>
        <v>256270</v>
      </c>
      <c r="J75" s="139"/>
    </row>
    <row r="76" spans="1:10" ht="21.6" customHeight="1">
      <c r="A76" s="554">
        <v>2.2999999999999998</v>
      </c>
      <c r="B76" s="555" t="s">
        <v>106</v>
      </c>
      <c r="C76" s="556"/>
      <c r="D76" s="557"/>
      <c r="E76" s="558"/>
      <c r="F76" s="559"/>
      <c r="G76" s="560"/>
      <c r="H76" s="559"/>
      <c r="I76" s="559"/>
      <c r="J76" s="151"/>
    </row>
    <row r="77" spans="1:10" ht="21.6" customHeight="1">
      <c r="A77" s="561"/>
      <c r="B77" s="562" t="s">
        <v>178</v>
      </c>
      <c r="C77" s="563">
        <f>105-35</f>
        <v>70</v>
      </c>
      <c r="D77" s="564" t="s">
        <v>5</v>
      </c>
      <c r="E77" s="565">
        <v>350</v>
      </c>
      <c r="F77" s="566">
        <f t="shared" ref="F77:F85" si="6">C77*E77</f>
        <v>24500</v>
      </c>
      <c r="G77" s="566">
        <v>90</v>
      </c>
      <c r="H77" s="566">
        <f t="shared" ref="H77:H85" si="7">C77*G77</f>
        <v>6300</v>
      </c>
      <c r="I77" s="566">
        <f t="shared" ref="I77:I85" si="8">F77+H77</f>
        <v>30800</v>
      </c>
      <c r="J77" s="154"/>
    </row>
    <row r="78" spans="1:10" ht="21.6" customHeight="1">
      <c r="A78" s="561"/>
      <c r="B78" s="562" t="s">
        <v>179</v>
      </c>
      <c r="C78" s="567">
        <f>208-70</f>
        <v>138</v>
      </c>
      <c r="D78" s="564" t="s">
        <v>5</v>
      </c>
      <c r="E78" s="565">
        <v>118</v>
      </c>
      <c r="F78" s="566">
        <f t="shared" si="6"/>
        <v>16284</v>
      </c>
      <c r="G78" s="566">
        <v>89</v>
      </c>
      <c r="H78" s="566">
        <f t="shared" si="7"/>
        <v>12282</v>
      </c>
      <c r="I78" s="566">
        <f t="shared" si="8"/>
        <v>28566</v>
      </c>
      <c r="J78" s="154"/>
    </row>
    <row r="79" spans="1:10" ht="21.6" customHeight="1">
      <c r="A79" s="561"/>
      <c r="B79" s="156" t="s">
        <v>273</v>
      </c>
      <c r="C79" s="567">
        <f>89-38</f>
        <v>51</v>
      </c>
      <c r="D79" s="564" t="s">
        <v>5</v>
      </c>
      <c r="E79" s="565">
        <v>80</v>
      </c>
      <c r="F79" s="566">
        <f t="shared" ref="F79" si="9">C79*E79</f>
        <v>4080</v>
      </c>
      <c r="G79" s="566">
        <v>60</v>
      </c>
      <c r="H79" s="566">
        <f t="shared" ref="H79" si="10">C79*G79</f>
        <v>3060</v>
      </c>
      <c r="I79" s="566">
        <f t="shared" ref="I79" si="11">F79+H79</f>
        <v>7140</v>
      </c>
      <c r="J79" s="154"/>
    </row>
    <row r="80" spans="1:10" ht="21.6" customHeight="1">
      <c r="A80" s="561"/>
      <c r="B80" s="562" t="s">
        <v>35</v>
      </c>
      <c r="C80" s="567">
        <f>59-10</f>
        <v>49</v>
      </c>
      <c r="D80" s="564" t="s">
        <v>5</v>
      </c>
      <c r="E80" s="565">
        <v>118</v>
      </c>
      <c r="F80" s="566">
        <f t="shared" si="6"/>
        <v>5782</v>
      </c>
      <c r="G80" s="566">
        <v>99</v>
      </c>
      <c r="H80" s="566">
        <f t="shared" si="7"/>
        <v>4851</v>
      </c>
      <c r="I80" s="566">
        <f t="shared" si="8"/>
        <v>10633</v>
      </c>
      <c r="J80" s="154"/>
    </row>
    <row r="81" spans="1:10" ht="21.6" customHeight="1">
      <c r="A81" s="561"/>
      <c r="B81" s="562" t="s">
        <v>180</v>
      </c>
      <c r="C81" s="567">
        <f>65-16</f>
        <v>49</v>
      </c>
      <c r="D81" s="564" t="s">
        <v>5</v>
      </c>
      <c r="E81" s="565">
        <v>2953</v>
      </c>
      <c r="F81" s="566">
        <f t="shared" si="6"/>
        <v>144697</v>
      </c>
      <c r="G81" s="566">
        <v>294</v>
      </c>
      <c r="H81" s="566">
        <f t="shared" si="7"/>
        <v>14406</v>
      </c>
      <c r="I81" s="566">
        <f t="shared" si="8"/>
        <v>159103</v>
      </c>
      <c r="J81" s="154"/>
    </row>
    <row r="82" spans="1:10" ht="21.6" customHeight="1">
      <c r="A82" s="561"/>
      <c r="B82" s="562" t="s">
        <v>181</v>
      </c>
      <c r="C82" s="567">
        <v>26</v>
      </c>
      <c r="D82" s="564" t="s">
        <v>5</v>
      </c>
      <c r="E82" s="565">
        <v>450</v>
      </c>
      <c r="F82" s="566">
        <f t="shared" si="6"/>
        <v>11700</v>
      </c>
      <c r="G82" s="566">
        <v>150</v>
      </c>
      <c r="H82" s="566">
        <f t="shared" si="7"/>
        <v>3900</v>
      </c>
      <c r="I82" s="566">
        <f t="shared" si="8"/>
        <v>15600</v>
      </c>
      <c r="J82" s="154"/>
    </row>
    <row r="83" spans="1:10" ht="21.6" customHeight="1">
      <c r="A83" s="561"/>
      <c r="B83" s="562" t="s">
        <v>182</v>
      </c>
      <c r="C83" s="567">
        <f>125-17</f>
        <v>108</v>
      </c>
      <c r="D83" s="564" t="s">
        <v>5</v>
      </c>
      <c r="E83" s="565">
        <f>E82</f>
        <v>450</v>
      </c>
      <c r="F83" s="566">
        <f t="shared" si="6"/>
        <v>48600</v>
      </c>
      <c r="G83" s="566">
        <f>G82</f>
        <v>150</v>
      </c>
      <c r="H83" s="566">
        <f t="shared" si="7"/>
        <v>16200</v>
      </c>
      <c r="I83" s="566">
        <f t="shared" si="8"/>
        <v>64800</v>
      </c>
      <c r="J83" s="154"/>
    </row>
    <row r="84" spans="1:10" ht="21.6" customHeight="1">
      <c r="A84" s="561"/>
      <c r="B84" s="562" t="s">
        <v>187</v>
      </c>
      <c r="C84" s="567">
        <f>221-17</f>
        <v>204</v>
      </c>
      <c r="D84" s="564" t="s">
        <v>5</v>
      </c>
      <c r="E84" s="565">
        <v>181</v>
      </c>
      <c r="F84" s="566">
        <f t="shared" si="6"/>
        <v>36924</v>
      </c>
      <c r="G84" s="566">
        <v>61</v>
      </c>
      <c r="H84" s="566">
        <f t="shared" si="7"/>
        <v>12444</v>
      </c>
      <c r="I84" s="566">
        <f t="shared" si="8"/>
        <v>49368</v>
      </c>
      <c r="J84" s="154"/>
    </row>
    <row r="85" spans="1:10" ht="21.6" customHeight="1">
      <c r="A85" s="561"/>
      <c r="B85" s="562" t="s">
        <v>183</v>
      </c>
      <c r="C85" s="567">
        <v>70</v>
      </c>
      <c r="D85" s="564" t="s">
        <v>5</v>
      </c>
      <c r="E85" s="565">
        <v>4500</v>
      </c>
      <c r="F85" s="566">
        <f t="shared" si="6"/>
        <v>315000</v>
      </c>
      <c r="G85" s="566"/>
      <c r="H85" s="566">
        <f t="shared" si="7"/>
        <v>0</v>
      </c>
      <c r="I85" s="566">
        <f t="shared" si="8"/>
        <v>315000</v>
      </c>
      <c r="J85" s="154"/>
    </row>
    <row r="86" spans="1:10" ht="21.6" customHeight="1">
      <c r="A86" s="561"/>
      <c r="B86" s="562" t="s">
        <v>184</v>
      </c>
      <c r="C86" s="567"/>
      <c r="D86" s="568"/>
      <c r="E86" s="569"/>
      <c r="F86" s="570"/>
      <c r="G86" s="571"/>
      <c r="H86" s="570"/>
      <c r="I86" s="570"/>
      <c r="J86" s="154"/>
    </row>
    <row r="87" spans="1:10" ht="21.6" customHeight="1">
      <c r="A87" s="561"/>
      <c r="B87" s="562" t="s">
        <v>186</v>
      </c>
      <c r="C87" s="567">
        <v>14</v>
      </c>
      <c r="D87" s="568" t="s">
        <v>24</v>
      </c>
      <c r="E87" s="565">
        <v>16700</v>
      </c>
      <c r="F87" s="566">
        <f>C87*E87</f>
        <v>233800</v>
      </c>
      <c r="G87" s="566"/>
      <c r="H87" s="566">
        <f>C87*G87</f>
        <v>0</v>
      </c>
      <c r="I87" s="566">
        <f>F87+H87</f>
        <v>233800</v>
      </c>
      <c r="J87" s="154"/>
    </row>
    <row r="88" spans="1:10" ht="21.6" customHeight="1">
      <c r="A88" s="561"/>
      <c r="B88" s="562" t="s">
        <v>185</v>
      </c>
      <c r="C88" s="567"/>
      <c r="D88" s="568"/>
      <c r="E88" s="569"/>
      <c r="F88" s="570"/>
      <c r="G88" s="571"/>
      <c r="H88" s="570"/>
      <c r="I88" s="570"/>
      <c r="J88" s="154"/>
    </row>
    <row r="89" spans="1:10" ht="21.6" customHeight="1">
      <c r="A89" s="561"/>
      <c r="B89" s="562" t="s">
        <v>188</v>
      </c>
      <c r="C89" s="567">
        <v>13</v>
      </c>
      <c r="D89" s="568" t="s">
        <v>26</v>
      </c>
      <c r="E89" s="565">
        <v>9</v>
      </c>
      <c r="F89" s="566">
        <f>C89*E89</f>
        <v>117</v>
      </c>
      <c r="G89" s="566">
        <v>10</v>
      </c>
      <c r="H89" s="566">
        <f>C89*G89</f>
        <v>130</v>
      </c>
      <c r="I89" s="566">
        <f>F89+H89</f>
        <v>247</v>
      </c>
      <c r="J89" s="154"/>
    </row>
    <row r="90" spans="1:10" s="50" customFormat="1" ht="21.6" customHeight="1">
      <c r="A90" s="572"/>
      <c r="B90" s="573" t="s">
        <v>224</v>
      </c>
      <c r="C90" s="563"/>
      <c r="D90" s="574"/>
      <c r="E90" s="575"/>
      <c r="F90" s="563"/>
      <c r="G90" s="575"/>
      <c r="H90" s="563"/>
      <c r="I90" s="563"/>
      <c r="J90" s="57"/>
    </row>
    <row r="91" spans="1:10" ht="21.6" customHeight="1">
      <c r="A91" s="561"/>
      <c r="B91" s="562" t="s">
        <v>178</v>
      </c>
      <c r="C91" s="563">
        <v>35</v>
      </c>
      <c r="D91" s="564" t="s">
        <v>5</v>
      </c>
      <c r="E91" s="565">
        <f>E77</f>
        <v>350</v>
      </c>
      <c r="F91" s="566">
        <f t="shared" ref="F91:F97" si="12">C91*E91</f>
        <v>12250</v>
      </c>
      <c r="G91" s="565">
        <f>G77</f>
        <v>90</v>
      </c>
      <c r="H91" s="566">
        <f t="shared" ref="H91:H97" si="13">C91*G91</f>
        <v>3150</v>
      </c>
      <c r="I91" s="566">
        <f t="shared" ref="I91:I97" si="14">F91+H91</f>
        <v>15400</v>
      </c>
      <c r="J91" s="154"/>
    </row>
    <row r="92" spans="1:10" ht="21.6" customHeight="1">
      <c r="A92" s="561"/>
      <c r="B92" s="562" t="s">
        <v>179</v>
      </c>
      <c r="C92" s="567">
        <v>70</v>
      </c>
      <c r="D92" s="564" t="s">
        <v>5</v>
      </c>
      <c r="E92" s="565">
        <f>E78</f>
        <v>118</v>
      </c>
      <c r="F92" s="566">
        <f t="shared" si="12"/>
        <v>8260</v>
      </c>
      <c r="G92" s="565">
        <f>G78</f>
        <v>89</v>
      </c>
      <c r="H92" s="566">
        <f t="shared" si="13"/>
        <v>6230</v>
      </c>
      <c r="I92" s="566">
        <f t="shared" si="14"/>
        <v>14490</v>
      </c>
      <c r="J92" s="154"/>
    </row>
    <row r="93" spans="1:10" ht="21.6" customHeight="1">
      <c r="A93" s="561"/>
      <c r="B93" s="156" t="s">
        <v>273</v>
      </c>
      <c r="C93" s="567">
        <v>38</v>
      </c>
      <c r="D93" s="564" t="s">
        <v>5</v>
      </c>
      <c r="E93" s="565">
        <f t="shared" ref="E93:G95" si="15">E79</f>
        <v>80</v>
      </c>
      <c r="F93" s="566">
        <f t="shared" si="12"/>
        <v>3040</v>
      </c>
      <c r="G93" s="565">
        <f t="shared" si="15"/>
        <v>60</v>
      </c>
      <c r="H93" s="566">
        <f t="shared" si="13"/>
        <v>2280</v>
      </c>
      <c r="I93" s="566">
        <f t="shared" si="14"/>
        <v>5320</v>
      </c>
      <c r="J93" s="154"/>
    </row>
    <row r="94" spans="1:10" ht="21.6" customHeight="1">
      <c r="A94" s="561"/>
      <c r="B94" s="562" t="s">
        <v>35</v>
      </c>
      <c r="C94" s="567">
        <v>10</v>
      </c>
      <c r="D94" s="564" t="s">
        <v>5</v>
      </c>
      <c r="E94" s="565">
        <f t="shared" si="15"/>
        <v>118</v>
      </c>
      <c r="F94" s="566">
        <f t="shared" si="12"/>
        <v>1180</v>
      </c>
      <c r="G94" s="565">
        <f t="shared" si="15"/>
        <v>99</v>
      </c>
      <c r="H94" s="566">
        <f t="shared" si="13"/>
        <v>990</v>
      </c>
      <c r="I94" s="566">
        <f t="shared" si="14"/>
        <v>2170</v>
      </c>
      <c r="J94" s="154"/>
    </row>
    <row r="95" spans="1:10" ht="21.6" customHeight="1">
      <c r="A95" s="561"/>
      <c r="B95" s="562" t="s">
        <v>180</v>
      </c>
      <c r="C95" s="567">
        <v>16</v>
      </c>
      <c r="D95" s="564" t="s">
        <v>5</v>
      </c>
      <c r="E95" s="565">
        <f t="shared" si="15"/>
        <v>2953</v>
      </c>
      <c r="F95" s="566">
        <f t="shared" si="12"/>
        <v>47248</v>
      </c>
      <c r="G95" s="565">
        <f t="shared" si="15"/>
        <v>294</v>
      </c>
      <c r="H95" s="566">
        <f t="shared" si="13"/>
        <v>4704</v>
      </c>
      <c r="I95" s="566">
        <f t="shared" si="14"/>
        <v>51952</v>
      </c>
      <c r="J95" s="154"/>
    </row>
    <row r="96" spans="1:10" ht="21.6" customHeight="1">
      <c r="A96" s="561"/>
      <c r="B96" s="562" t="s">
        <v>182</v>
      </c>
      <c r="C96" s="567">
        <v>17</v>
      </c>
      <c r="D96" s="564" t="s">
        <v>5</v>
      </c>
      <c r="E96" s="565">
        <f>E83</f>
        <v>450</v>
      </c>
      <c r="F96" s="566">
        <f t="shared" si="12"/>
        <v>7650</v>
      </c>
      <c r="G96" s="565">
        <f>G83</f>
        <v>150</v>
      </c>
      <c r="H96" s="566">
        <f t="shared" si="13"/>
        <v>2550</v>
      </c>
      <c r="I96" s="566">
        <f t="shared" si="14"/>
        <v>10200</v>
      </c>
      <c r="J96" s="154"/>
    </row>
    <row r="97" spans="1:10" ht="21.6" customHeight="1">
      <c r="A97" s="561"/>
      <c r="B97" s="562" t="s">
        <v>187</v>
      </c>
      <c r="C97" s="567">
        <v>17</v>
      </c>
      <c r="D97" s="564" t="s">
        <v>5</v>
      </c>
      <c r="E97" s="565">
        <f>E84</f>
        <v>181</v>
      </c>
      <c r="F97" s="566">
        <f t="shared" si="12"/>
        <v>3077</v>
      </c>
      <c r="G97" s="565">
        <f>G84</f>
        <v>61</v>
      </c>
      <c r="H97" s="566">
        <f t="shared" si="13"/>
        <v>1037</v>
      </c>
      <c r="I97" s="566">
        <f t="shared" si="14"/>
        <v>4114</v>
      </c>
      <c r="J97" s="154"/>
    </row>
    <row r="98" spans="1:10" s="25" customFormat="1" ht="22.5" customHeight="1">
      <c r="A98" s="136"/>
      <c r="B98" s="137" t="s">
        <v>107</v>
      </c>
      <c r="C98" s="138"/>
      <c r="D98" s="138"/>
      <c r="E98" s="139"/>
      <c r="F98" s="139">
        <f>SUM(F77:F97)</f>
        <v>924189</v>
      </c>
      <c r="G98" s="139"/>
      <c r="H98" s="139">
        <f>SUM(H77:H97)</f>
        <v>94514</v>
      </c>
      <c r="I98" s="139">
        <f>SUM(I77:I97)</f>
        <v>1018703</v>
      </c>
      <c r="J98" s="139"/>
    </row>
    <row r="99" spans="1:10" ht="20.85" customHeight="1">
      <c r="A99" s="554">
        <v>2.4</v>
      </c>
      <c r="B99" s="555" t="s">
        <v>108</v>
      </c>
      <c r="C99" s="556"/>
      <c r="D99" s="557"/>
      <c r="E99" s="558"/>
      <c r="F99" s="559"/>
      <c r="G99" s="560"/>
      <c r="H99" s="559"/>
      <c r="I99" s="559"/>
      <c r="J99" s="151"/>
    </row>
    <row r="100" spans="1:10" s="115" customFormat="1" ht="20.85" customHeight="1">
      <c r="A100" s="576"/>
      <c r="B100" s="577" t="s">
        <v>189</v>
      </c>
      <c r="C100" s="578">
        <v>26</v>
      </c>
      <c r="D100" s="564" t="s">
        <v>5</v>
      </c>
      <c r="E100" s="565">
        <v>450</v>
      </c>
      <c r="F100" s="566">
        <f>C100*E100</f>
        <v>11700</v>
      </c>
      <c r="G100" s="566">
        <v>158</v>
      </c>
      <c r="H100" s="566">
        <f>C100*G100</f>
        <v>4108</v>
      </c>
      <c r="I100" s="566">
        <f>F100+H100</f>
        <v>15808</v>
      </c>
      <c r="J100" s="48"/>
    </row>
    <row r="101" spans="1:10" s="165" customFormat="1" ht="21.75" customHeight="1">
      <c r="A101" s="579"/>
      <c r="B101" s="577" t="s">
        <v>190</v>
      </c>
      <c r="C101" s="580"/>
      <c r="D101" s="564"/>
      <c r="E101" s="580"/>
      <c r="F101" s="580"/>
      <c r="G101" s="580"/>
      <c r="H101" s="580"/>
      <c r="I101" s="580"/>
      <c r="J101" s="164"/>
    </row>
    <row r="102" spans="1:10" s="165" customFormat="1" ht="21.75" customHeight="1">
      <c r="A102" s="581"/>
      <c r="B102" s="582" t="s">
        <v>192</v>
      </c>
      <c r="C102" s="583">
        <f>35-6</f>
        <v>29</v>
      </c>
      <c r="D102" s="564" t="s">
        <v>5</v>
      </c>
      <c r="E102" s="565">
        <v>359</v>
      </c>
      <c r="F102" s="566">
        <f>C102*E102</f>
        <v>10411</v>
      </c>
      <c r="G102" s="566">
        <v>179</v>
      </c>
      <c r="H102" s="566">
        <f>C102*G102</f>
        <v>5191</v>
      </c>
      <c r="I102" s="566">
        <f>F102+H102</f>
        <v>15602</v>
      </c>
      <c r="J102" s="169"/>
    </row>
    <row r="103" spans="1:10" s="165" customFormat="1" ht="21.75" customHeight="1">
      <c r="A103" s="581"/>
      <c r="B103" s="582" t="s">
        <v>193</v>
      </c>
      <c r="C103" s="583">
        <f>75-8</f>
        <v>67</v>
      </c>
      <c r="D103" s="564" t="s">
        <v>5</v>
      </c>
      <c r="E103" s="565">
        <f>E96</f>
        <v>450</v>
      </c>
      <c r="F103" s="566">
        <f>C103*E103</f>
        <v>30150</v>
      </c>
      <c r="G103" s="566">
        <v>158</v>
      </c>
      <c r="H103" s="566">
        <f>C103*G103</f>
        <v>10586</v>
      </c>
      <c r="I103" s="566">
        <f>F103+H103</f>
        <v>40736</v>
      </c>
      <c r="J103" s="169"/>
    </row>
    <row r="104" spans="1:10" s="165" customFormat="1" ht="21.75" customHeight="1">
      <c r="A104" s="581"/>
      <c r="B104" s="577" t="s">
        <v>194</v>
      </c>
      <c r="C104" s="578">
        <f>136-14</f>
        <v>122</v>
      </c>
      <c r="D104" s="564" t="s">
        <v>5</v>
      </c>
      <c r="E104" s="565">
        <f>E97</f>
        <v>181</v>
      </c>
      <c r="F104" s="566">
        <f>C104*E104</f>
        <v>22082</v>
      </c>
      <c r="G104" s="565">
        <f>G97</f>
        <v>61</v>
      </c>
      <c r="H104" s="566">
        <f>C104*G104</f>
        <v>7442</v>
      </c>
      <c r="I104" s="566">
        <f>F104+H104</f>
        <v>29524</v>
      </c>
      <c r="J104" s="169"/>
    </row>
    <row r="105" spans="1:10" s="165" customFormat="1" ht="21.75" customHeight="1">
      <c r="A105" s="581"/>
      <c r="B105" s="582" t="s">
        <v>191</v>
      </c>
      <c r="C105" s="580">
        <v>18</v>
      </c>
      <c r="D105" s="564" t="s">
        <v>26</v>
      </c>
      <c r="E105" s="580">
        <v>120</v>
      </c>
      <c r="F105" s="580">
        <f>E105*C105</f>
        <v>2160</v>
      </c>
      <c r="G105" s="580">
        <v>64</v>
      </c>
      <c r="H105" s="580">
        <f>ROUND(C105*G105,0)</f>
        <v>1152</v>
      </c>
      <c r="I105" s="580">
        <f>SUM(F105+H105)</f>
        <v>3312</v>
      </c>
      <c r="J105" s="169"/>
    </row>
    <row r="106" spans="1:10" s="165" customFormat="1" ht="21.75" customHeight="1">
      <c r="A106" s="581"/>
      <c r="B106" s="573" t="s">
        <v>224</v>
      </c>
      <c r="C106" s="583"/>
      <c r="D106" s="584"/>
      <c r="E106" s="583"/>
      <c r="F106" s="583"/>
      <c r="G106" s="583"/>
      <c r="H106" s="583"/>
      <c r="I106" s="583"/>
      <c r="J106" s="169"/>
    </row>
    <row r="107" spans="1:10" s="165" customFormat="1" ht="21.75" customHeight="1">
      <c r="A107" s="581"/>
      <c r="B107" s="582" t="s">
        <v>193</v>
      </c>
      <c r="C107" s="583">
        <v>8</v>
      </c>
      <c r="D107" s="564" t="s">
        <v>5</v>
      </c>
      <c r="E107" s="565">
        <f>E103</f>
        <v>450</v>
      </c>
      <c r="F107" s="566">
        <f>C107*E107</f>
        <v>3600</v>
      </c>
      <c r="G107" s="565">
        <f>G103</f>
        <v>158</v>
      </c>
      <c r="H107" s="566">
        <f>C107*G107</f>
        <v>1264</v>
      </c>
      <c r="I107" s="566">
        <f>F107+H107</f>
        <v>4864</v>
      </c>
      <c r="J107" s="169"/>
    </row>
    <row r="108" spans="1:10" s="165" customFormat="1" ht="21.75" customHeight="1">
      <c r="A108" s="581"/>
      <c r="B108" s="582" t="s">
        <v>192</v>
      </c>
      <c r="C108" s="583">
        <v>6</v>
      </c>
      <c r="D108" s="564" t="s">
        <v>5</v>
      </c>
      <c r="E108" s="565">
        <f>E102</f>
        <v>359</v>
      </c>
      <c r="F108" s="566">
        <f>C108*E108</f>
        <v>2154</v>
      </c>
      <c r="G108" s="565">
        <f>G102</f>
        <v>179</v>
      </c>
      <c r="H108" s="566">
        <f>C108*G108</f>
        <v>1074</v>
      </c>
      <c r="I108" s="566">
        <f>F108+H108</f>
        <v>3228</v>
      </c>
      <c r="J108" s="169"/>
    </row>
    <row r="109" spans="1:10" s="165" customFormat="1" ht="21.75" customHeight="1">
      <c r="A109" s="581"/>
      <c r="B109" s="577" t="s">
        <v>194</v>
      </c>
      <c r="C109" s="578">
        <v>14</v>
      </c>
      <c r="D109" s="564" t="s">
        <v>5</v>
      </c>
      <c r="E109" s="565">
        <f>E104</f>
        <v>181</v>
      </c>
      <c r="F109" s="566">
        <f>C109*E109</f>
        <v>2534</v>
      </c>
      <c r="G109" s="565">
        <f>G104</f>
        <v>61</v>
      </c>
      <c r="H109" s="566">
        <f>C109*G109</f>
        <v>854</v>
      </c>
      <c r="I109" s="566">
        <f>F109+H109</f>
        <v>3388</v>
      </c>
      <c r="J109" s="169"/>
    </row>
    <row r="110" spans="1:10" s="25" customFormat="1" ht="22.5" customHeight="1">
      <c r="A110" s="136"/>
      <c r="B110" s="137" t="s">
        <v>109</v>
      </c>
      <c r="C110" s="138"/>
      <c r="D110" s="138"/>
      <c r="E110" s="139"/>
      <c r="F110" s="139">
        <f>SUM(F100:F109)</f>
        <v>84791</v>
      </c>
      <c r="G110" s="139"/>
      <c r="H110" s="139">
        <f>SUM(H100:H109)</f>
        <v>31671</v>
      </c>
      <c r="I110" s="139">
        <f>SUM(I100:I109)</f>
        <v>116462</v>
      </c>
      <c r="J110" s="139"/>
    </row>
    <row r="111" spans="1:10" s="50" customFormat="1" ht="20.85" customHeight="1">
      <c r="A111" s="585">
        <v>2.5</v>
      </c>
      <c r="B111" s="586" t="s">
        <v>198</v>
      </c>
      <c r="C111" s="556"/>
      <c r="D111" s="557"/>
      <c r="E111" s="558"/>
      <c r="F111" s="559"/>
      <c r="G111" s="560"/>
      <c r="H111" s="559"/>
      <c r="I111" s="559"/>
      <c r="J111" s="151"/>
    </row>
    <row r="112" spans="1:10" s="115" customFormat="1" ht="20.85" customHeight="1">
      <c r="A112" s="576"/>
      <c r="B112" s="587" t="s">
        <v>195</v>
      </c>
      <c r="C112" s="565">
        <v>2</v>
      </c>
      <c r="D112" s="564" t="s">
        <v>24</v>
      </c>
      <c r="E112" s="565">
        <v>22000</v>
      </c>
      <c r="F112" s="588">
        <f>C112*E112</f>
        <v>44000</v>
      </c>
      <c r="G112" s="566">
        <v>1200</v>
      </c>
      <c r="H112" s="588">
        <f>C112*G112</f>
        <v>2400</v>
      </c>
      <c r="I112" s="588">
        <f>F112+H112</f>
        <v>46400</v>
      </c>
      <c r="J112" s="49"/>
    </row>
    <row r="113" spans="1:12" s="115" customFormat="1" ht="20.85" customHeight="1">
      <c r="A113" s="576"/>
      <c r="B113" s="587" t="s">
        <v>196</v>
      </c>
      <c r="C113" s="565"/>
      <c r="D113" s="564"/>
      <c r="E113" s="565"/>
      <c r="F113" s="588"/>
      <c r="G113" s="566"/>
      <c r="H113" s="588"/>
      <c r="I113" s="588"/>
      <c r="J113" s="49"/>
    </row>
    <row r="114" spans="1:12" s="115" customFormat="1" ht="20.85" customHeight="1">
      <c r="A114" s="589"/>
      <c r="B114" s="587" t="s">
        <v>274</v>
      </c>
      <c r="C114" s="565">
        <v>1</v>
      </c>
      <c r="D114" s="564" t="s">
        <v>24</v>
      </c>
      <c r="E114" s="565">
        <v>2500</v>
      </c>
      <c r="F114" s="588">
        <f>C114*E114</f>
        <v>2500</v>
      </c>
      <c r="G114" s="566">
        <v>500</v>
      </c>
      <c r="H114" s="588">
        <f>C114*G114</f>
        <v>500</v>
      </c>
      <c r="I114" s="588">
        <f>F114+H114</f>
        <v>3000</v>
      </c>
      <c r="J114" s="57"/>
    </row>
    <row r="115" spans="1:12" s="115" customFormat="1" ht="20.85" customHeight="1">
      <c r="A115" s="589"/>
      <c r="B115" s="587" t="s">
        <v>197</v>
      </c>
      <c r="C115" s="590"/>
      <c r="D115" s="584"/>
      <c r="E115" s="590"/>
      <c r="F115" s="591"/>
      <c r="G115" s="592"/>
      <c r="H115" s="591"/>
      <c r="I115" s="591"/>
      <c r="J115" s="57"/>
    </row>
    <row r="116" spans="1:12" s="115" customFormat="1" ht="20.85" customHeight="1">
      <c r="A116" s="589"/>
      <c r="B116" s="586" t="s">
        <v>225</v>
      </c>
      <c r="C116" s="590"/>
      <c r="D116" s="584"/>
      <c r="E116" s="590"/>
      <c r="F116" s="591"/>
      <c r="G116" s="592"/>
      <c r="H116" s="591"/>
      <c r="I116" s="591"/>
      <c r="J116" s="57"/>
    </row>
    <row r="117" spans="1:12" s="115" customFormat="1" ht="20.85" customHeight="1">
      <c r="A117" s="589"/>
      <c r="B117" s="587" t="s">
        <v>226</v>
      </c>
      <c r="C117" s="565">
        <v>1</v>
      </c>
      <c r="D117" s="564" t="s">
        <v>24</v>
      </c>
      <c r="E117" s="565">
        <v>9500</v>
      </c>
      <c r="F117" s="588">
        <f>C117*E117</f>
        <v>9500</v>
      </c>
      <c r="G117" s="566">
        <v>600</v>
      </c>
      <c r="H117" s="588">
        <f>C117*G117</f>
        <v>600</v>
      </c>
      <c r="I117" s="588">
        <f>F117+H117</f>
        <v>10100</v>
      </c>
      <c r="J117" s="57"/>
    </row>
    <row r="118" spans="1:12" s="115" customFormat="1" ht="20.85" customHeight="1">
      <c r="A118" s="589"/>
      <c r="B118" s="587" t="s">
        <v>229</v>
      </c>
      <c r="C118" s="590"/>
      <c r="D118" s="584"/>
      <c r="E118" s="590"/>
      <c r="F118" s="591"/>
      <c r="G118" s="592"/>
      <c r="H118" s="591"/>
      <c r="I118" s="591"/>
      <c r="J118" s="57"/>
    </row>
    <row r="119" spans="1:12" s="115" customFormat="1" ht="20.85" customHeight="1">
      <c r="A119" s="589"/>
      <c r="B119" s="587" t="s">
        <v>227</v>
      </c>
      <c r="C119" s="565">
        <v>1</v>
      </c>
      <c r="D119" s="564" t="s">
        <v>24</v>
      </c>
      <c r="E119" s="565">
        <v>4500</v>
      </c>
      <c r="F119" s="588">
        <f>C119*E119</f>
        <v>4500</v>
      </c>
      <c r="G119" s="566">
        <v>0</v>
      </c>
      <c r="H119" s="588">
        <f>C119*G119</f>
        <v>0</v>
      </c>
      <c r="I119" s="588">
        <f>F119+H119</f>
        <v>4500</v>
      </c>
      <c r="J119" s="57"/>
    </row>
    <row r="120" spans="1:12" s="115" customFormat="1" ht="20.85" customHeight="1">
      <c r="A120" s="589"/>
      <c r="B120" s="587" t="s">
        <v>228</v>
      </c>
      <c r="C120" s="590"/>
      <c r="D120" s="584"/>
      <c r="E120" s="590"/>
      <c r="F120" s="591"/>
      <c r="G120" s="592"/>
      <c r="H120" s="591"/>
      <c r="I120" s="591"/>
      <c r="J120" s="57"/>
    </row>
    <row r="121" spans="1:12" s="115" customFormat="1" ht="20.85" customHeight="1">
      <c r="A121" s="589"/>
      <c r="B121" s="593" t="s">
        <v>230</v>
      </c>
      <c r="C121" s="565">
        <v>2</v>
      </c>
      <c r="D121" s="564" t="s">
        <v>24</v>
      </c>
      <c r="E121" s="565">
        <v>4500</v>
      </c>
      <c r="F121" s="588">
        <f>C121*E121</f>
        <v>9000</v>
      </c>
      <c r="G121" s="566">
        <v>0</v>
      </c>
      <c r="H121" s="588">
        <f>C121*G121</f>
        <v>0</v>
      </c>
      <c r="I121" s="588">
        <f>F121+H121</f>
        <v>9000</v>
      </c>
      <c r="J121" s="57"/>
    </row>
    <row r="122" spans="1:12" s="115" customFormat="1" ht="20.85" customHeight="1">
      <c r="A122" s="589"/>
      <c r="B122" s="593" t="s">
        <v>231</v>
      </c>
      <c r="C122" s="565">
        <v>2</v>
      </c>
      <c r="D122" s="564" t="s">
        <v>24</v>
      </c>
      <c r="E122" s="565">
        <v>5500</v>
      </c>
      <c r="F122" s="588">
        <f>C122*E122</f>
        <v>11000</v>
      </c>
      <c r="G122" s="566">
        <v>0</v>
      </c>
      <c r="H122" s="588">
        <f>C122*G122</f>
        <v>0</v>
      </c>
      <c r="I122" s="588">
        <f>F122+H122</f>
        <v>11000</v>
      </c>
      <c r="J122" s="57"/>
    </row>
    <row r="123" spans="1:12" s="25" customFormat="1" ht="22.5" customHeight="1">
      <c r="A123" s="136"/>
      <c r="B123" s="137" t="s">
        <v>119</v>
      </c>
      <c r="C123" s="138"/>
      <c r="D123" s="138"/>
      <c r="E123" s="139"/>
      <c r="F123" s="139">
        <f>SUM(F112:F122)</f>
        <v>80500</v>
      </c>
      <c r="G123" s="139"/>
      <c r="H123" s="139">
        <f>SUM(H112:H122)</f>
        <v>3500</v>
      </c>
      <c r="I123" s="139">
        <f>SUM(I112:I122)</f>
        <v>84000</v>
      </c>
      <c r="J123" s="139"/>
    </row>
    <row r="124" spans="1:12" s="50" customFormat="1" ht="21.75" customHeight="1">
      <c r="A124" s="594">
        <v>2.6</v>
      </c>
      <c r="B124" s="555" t="s">
        <v>36</v>
      </c>
      <c r="C124" s="595"/>
      <c r="D124" s="596"/>
      <c r="E124" s="595"/>
      <c r="F124" s="588"/>
      <c r="G124" s="588"/>
      <c r="H124" s="588"/>
      <c r="I124" s="588"/>
      <c r="J124" s="49"/>
    </row>
    <row r="125" spans="1:12" s="115" customFormat="1" ht="21.75" customHeight="1">
      <c r="A125" s="597"/>
      <c r="B125" s="598" t="s">
        <v>384</v>
      </c>
      <c r="C125" s="553">
        <v>14</v>
      </c>
      <c r="D125" s="596" t="s">
        <v>24</v>
      </c>
      <c r="E125" s="553">
        <v>3000</v>
      </c>
      <c r="F125" s="588">
        <f>C125*E125</f>
        <v>42000</v>
      </c>
      <c r="G125" s="588">
        <v>450</v>
      </c>
      <c r="H125" s="588">
        <f>C125*G125</f>
        <v>6300</v>
      </c>
      <c r="I125" s="588">
        <f>F125+H125</f>
        <v>48300</v>
      </c>
      <c r="J125" s="48"/>
      <c r="L125" s="478"/>
    </row>
    <row r="126" spans="1:12" s="115" customFormat="1" ht="21.75" customHeight="1">
      <c r="A126" s="599"/>
      <c r="B126" s="600" t="s">
        <v>199</v>
      </c>
      <c r="C126" s="601"/>
      <c r="D126" s="574"/>
      <c r="E126" s="601"/>
      <c r="F126" s="591"/>
      <c r="G126" s="591"/>
      <c r="H126" s="591"/>
      <c r="I126" s="591"/>
      <c r="J126" s="55"/>
    </row>
    <row r="127" spans="1:12" s="115" customFormat="1" ht="21.75" customHeight="1">
      <c r="A127" s="599"/>
      <c r="B127" s="600" t="s">
        <v>200</v>
      </c>
      <c r="C127" s="601"/>
      <c r="D127" s="574"/>
      <c r="E127" s="601"/>
      <c r="F127" s="591"/>
      <c r="G127" s="591"/>
      <c r="H127" s="591"/>
      <c r="I127" s="591"/>
      <c r="J127" s="55"/>
    </row>
    <row r="128" spans="1:12" s="115" customFormat="1" ht="21.75" customHeight="1">
      <c r="A128" s="599"/>
      <c r="B128" s="600" t="s">
        <v>201</v>
      </c>
      <c r="C128" s="553">
        <v>14</v>
      </c>
      <c r="D128" s="596" t="s">
        <v>24</v>
      </c>
      <c r="E128" s="553">
        <v>202</v>
      </c>
      <c r="F128" s="588">
        <f t="shared" ref="F128:F139" si="16">C128*E128</f>
        <v>2828</v>
      </c>
      <c r="G128" s="588">
        <v>68</v>
      </c>
      <c r="H128" s="588">
        <f t="shared" ref="H128:H139" si="17">C128*G128</f>
        <v>952</v>
      </c>
      <c r="I128" s="588">
        <f t="shared" ref="I128:I139" si="18">F128+H128</f>
        <v>3780</v>
      </c>
      <c r="J128" s="55"/>
    </row>
    <row r="129" spans="1:12" s="115" customFormat="1" ht="21.75" customHeight="1">
      <c r="A129" s="599"/>
      <c r="B129" s="600" t="s">
        <v>383</v>
      </c>
      <c r="C129" s="553">
        <v>14</v>
      </c>
      <c r="D129" s="596" t="s">
        <v>24</v>
      </c>
      <c r="E129" s="553">
        <v>420</v>
      </c>
      <c r="F129" s="588">
        <f t="shared" si="16"/>
        <v>5880</v>
      </c>
      <c r="G129" s="588">
        <v>68</v>
      </c>
      <c r="H129" s="588">
        <f t="shared" si="17"/>
        <v>952</v>
      </c>
      <c r="I129" s="588">
        <f t="shared" si="18"/>
        <v>6832</v>
      </c>
      <c r="J129" s="55"/>
    </row>
    <row r="130" spans="1:12" s="115" customFormat="1" ht="21.75" customHeight="1">
      <c r="A130" s="599"/>
      <c r="B130" s="600" t="s">
        <v>385</v>
      </c>
      <c r="C130" s="553">
        <v>9</v>
      </c>
      <c r="D130" s="596" t="s">
        <v>24</v>
      </c>
      <c r="E130" s="553">
        <v>760</v>
      </c>
      <c r="F130" s="588">
        <f t="shared" si="16"/>
        <v>6840</v>
      </c>
      <c r="G130" s="588">
        <v>450</v>
      </c>
      <c r="H130" s="588">
        <f t="shared" si="17"/>
        <v>4050</v>
      </c>
      <c r="I130" s="588">
        <f t="shared" si="18"/>
        <v>10890</v>
      </c>
      <c r="J130" s="55"/>
      <c r="L130" s="478"/>
    </row>
    <row r="131" spans="1:12" s="115" customFormat="1" ht="21.75" customHeight="1">
      <c r="A131" s="599"/>
      <c r="B131" s="600" t="s">
        <v>202</v>
      </c>
      <c r="C131" s="553">
        <v>9</v>
      </c>
      <c r="D131" s="596" t="s">
        <v>24</v>
      </c>
      <c r="E131" s="553">
        <v>850</v>
      </c>
      <c r="F131" s="588">
        <f t="shared" si="16"/>
        <v>7650</v>
      </c>
      <c r="G131" s="588"/>
      <c r="H131" s="588">
        <f t="shared" si="17"/>
        <v>0</v>
      </c>
      <c r="I131" s="588">
        <f t="shared" si="18"/>
        <v>7650</v>
      </c>
      <c r="J131" s="55"/>
    </row>
    <row r="132" spans="1:12" s="115" customFormat="1" ht="21.75" customHeight="1">
      <c r="A132" s="599"/>
      <c r="B132" s="600" t="s">
        <v>203</v>
      </c>
      <c r="C132" s="553">
        <v>9</v>
      </c>
      <c r="D132" s="596" t="s">
        <v>24</v>
      </c>
      <c r="E132" s="553">
        <v>800</v>
      </c>
      <c r="F132" s="588">
        <f t="shared" si="16"/>
        <v>7200</v>
      </c>
      <c r="G132" s="588"/>
      <c r="H132" s="588">
        <f t="shared" si="17"/>
        <v>0</v>
      </c>
      <c r="I132" s="588">
        <f t="shared" si="18"/>
        <v>7200</v>
      </c>
      <c r="J132" s="55"/>
    </row>
    <row r="133" spans="1:12" s="115" customFormat="1" ht="21.75" customHeight="1">
      <c r="A133" s="599"/>
      <c r="B133" s="600" t="s">
        <v>204</v>
      </c>
      <c r="C133" s="553">
        <v>9</v>
      </c>
      <c r="D133" s="596" t="s">
        <v>24</v>
      </c>
      <c r="E133" s="553">
        <v>220</v>
      </c>
      <c r="F133" s="588">
        <f t="shared" si="16"/>
        <v>1980</v>
      </c>
      <c r="G133" s="588">
        <v>68</v>
      </c>
      <c r="H133" s="588">
        <f t="shared" si="17"/>
        <v>612</v>
      </c>
      <c r="I133" s="588">
        <f t="shared" si="18"/>
        <v>2592</v>
      </c>
      <c r="J133" s="55"/>
    </row>
    <row r="134" spans="1:12" s="115" customFormat="1" ht="21.75" customHeight="1">
      <c r="A134" s="599"/>
      <c r="B134" s="600" t="s">
        <v>205</v>
      </c>
      <c r="C134" s="553">
        <v>9</v>
      </c>
      <c r="D134" s="596" t="s">
        <v>24</v>
      </c>
      <c r="E134" s="553">
        <v>250</v>
      </c>
      <c r="F134" s="588">
        <f t="shared" si="16"/>
        <v>2250</v>
      </c>
      <c r="G134" s="588">
        <v>68</v>
      </c>
      <c r="H134" s="588">
        <f t="shared" si="17"/>
        <v>612</v>
      </c>
      <c r="I134" s="588">
        <f t="shared" si="18"/>
        <v>2862</v>
      </c>
      <c r="J134" s="55"/>
    </row>
    <row r="135" spans="1:12" s="115" customFormat="1" ht="21.75" customHeight="1">
      <c r="A135" s="599"/>
      <c r="B135" s="600" t="s">
        <v>206</v>
      </c>
      <c r="C135" s="553">
        <v>9</v>
      </c>
      <c r="D135" s="596" t="s">
        <v>24</v>
      </c>
      <c r="E135" s="553">
        <v>1500</v>
      </c>
      <c r="F135" s="588">
        <f t="shared" si="16"/>
        <v>13500</v>
      </c>
      <c r="G135" s="588">
        <v>150</v>
      </c>
      <c r="H135" s="588">
        <f t="shared" si="17"/>
        <v>1350</v>
      </c>
      <c r="I135" s="588">
        <f t="shared" si="18"/>
        <v>14850</v>
      </c>
      <c r="J135" s="55"/>
    </row>
    <row r="136" spans="1:12" s="115" customFormat="1" ht="21.75" customHeight="1">
      <c r="A136" s="599"/>
      <c r="B136" s="600" t="s">
        <v>207</v>
      </c>
      <c r="C136" s="601">
        <v>3</v>
      </c>
      <c r="D136" s="596" t="s">
        <v>24</v>
      </c>
      <c r="E136" s="553">
        <v>300</v>
      </c>
      <c r="F136" s="588">
        <f t="shared" si="16"/>
        <v>900</v>
      </c>
      <c r="G136" s="588">
        <v>68</v>
      </c>
      <c r="H136" s="588">
        <f t="shared" si="17"/>
        <v>204</v>
      </c>
      <c r="I136" s="588">
        <f t="shared" si="18"/>
        <v>1104</v>
      </c>
      <c r="J136" s="55"/>
    </row>
    <row r="137" spans="1:12" s="115" customFormat="1" ht="21.75" customHeight="1">
      <c r="A137" s="599"/>
      <c r="B137" s="600" t="s">
        <v>208</v>
      </c>
      <c r="C137" s="601">
        <v>6</v>
      </c>
      <c r="D137" s="596" t="s">
        <v>24</v>
      </c>
      <c r="E137" s="553">
        <v>550</v>
      </c>
      <c r="F137" s="588">
        <f t="shared" si="16"/>
        <v>3300</v>
      </c>
      <c r="G137" s="588">
        <v>150</v>
      </c>
      <c r="H137" s="588">
        <f t="shared" si="17"/>
        <v>900</v>
      </c>
      <c r="I137" s="588">
        <f t="shared" si="18"/>
        <v>4200</v>
      </c>
      <c r="J137" s="55"/>
    </row>
    <row r="138" spans="1:12" s="115" customFormat="1" ht="21.75" customHeight="1">
      <c r="A138" s="599"/>
      <c r="B138" s="600" t="s">
        <v>386</v>
      </c>
      <c r="C138" s="601">
        <v>9</v>
      </c>
      <c r="D138" s="596" t="s">
        <v>24</v>
      </c>
      <c r="E138" s="553">
        <v>7704</v>
      </c>
      <c r="F138" s="588">
        <f t="shared" si="16"/>
        <v>69336</v>
      </c>
      <c r="G138" s="588">
        <v>450</v>
      </c>
      <c r="H138" s="588">
        <f t="shared" si="17"/>
        <v>4050</v>
      </c>
      <c r="I138" s="588">
        <f t="shared" si="18"/>
        <v>73386</v>
      </c>
      <c r="J138" s="55"/>
      <c r="L138" s="478"/>
    </row>
    <row r="139" spans="1:12" s="115" customFormat="1" ht="21.75" customHeight="1">
      <c r="A139" s="597"/>
      <c r="B139" s="602" t="s">
        <v>210</v>
      </c>
      <c r="C139" s="603">
        <v>13.5</v>
      </c>
      <c r="D139" s="604" t="s">
        <v>209</v>
      </c>
      <c r="E139" s="605">
        <v>2200</v>
      </c>
      <c r="F139" s="588">
        <f t="shared" si="16"/>
        <v>29700</v>
      </c>
      <c r="G139" s="588">
        <v>250</v>
      </c>
      <c r="H139" s="588">
        <f t="shared" si="17"/>
        <v>3375</v>
      </c>
      <c r="I139" s="588">
        <f t="shared" si="18"/>
        <v>33075</v>
      </c>
      <c r="J139" s="48"/>
    </row>
    <row r="140" spans="1:12" s="115" customFormat="1" ht="21.75" customHeight="1">
      <c r="A140" s="599"/>
      <c r="B140" s="279" t="s">
        <v>211</v>
      </c>
      <c r="C140" s="606"/>
      <c r="D140" s="607"/>
      <c r="E140" s="608"/>
      <c r="F140" s="591"/>
      <c r="G140" s="591"/>
      <c r="H140" s="591"/>
      <c r="I140" s="591"/>
      <c r="J140" s="55"/>
    </row>
    <row r="141" spans="1:12" s="115" customFormat="1" ht="21.75" customHeight="1">
      <c r="A141" s="599"/>
      <c r="B141" s="279" t="s">
        <v>213</v>
      </c>
      <c r="C141" s="603">
        <v>27.5</v>
      </c>
      <c r="D141" s="604" t="s">
        <v>209</v>
      </c>
      <c r="E141" s="605">
        <v>1200</v>
      </c>
      <c r="F141" s="588">
        <f>C141*E141</f>
        <v>33000</v>
      </c>
      <c r="G141" s="588">
        <v>250</v>
      </c>
      <c r="H141" s="588">
        <f>C141*G141</f>
        <v>6875</v>
      </c>
      <c r="I141" s="588">
        <f>F141+H141</f>
        <v>39875</v>
      </c>
      <c r="J141" s="55"/>
    </row>
    <row r="142" spans="1:12" s="115" customFormat="1" ht="21.75" customHeight="1">
      <c r="A142" s="599"/>
      <c r="B142" s="279" t="s">
        <v>212</v>
      </c>
      <c r="C142" s="606"/>
      <c r="D142" s="607"/>
      <c r="E142" s="608"/>
      <c r="F142" s="591"/>
      <c r="G142" s="591"/>
      <c r="H142" s="591"/>
      <c r="I142" s="591"/>
      <c r="J142" s="55"/>
    </row>
    <row r="143" spans="1:12" s="115" customFormat="1" ht="20.85" customHeight="1">
      <c r="A143" s="599"/>
      <c r="B143" s="555" t="s">
        <v>232</v>
      </c>
      <c r="C143" s="601"/>
      <c r="D143" s="574"/>
      <c r="E143" s="601"/>
      <c r="F143" s="591"/>
      <c r="G143" s="591"/>
      <c r="H143" s="591"/>
      <c r="I143" s="591"/>
      <c r="J143" s="57"/>
    </row>
    <row r="144" spans="1:12" s="115" customFormat="1" ht="21.75" customHeight="1">
      <c r="A144" s="597"/>
      <c r="B144" s="598" t="s">
        <v>387</v>
      </c>
      <c r="C144" s="553">
        <v>1</v>
      </c>
      <c r="D144" s="596" t="s">
        <v>24</v>
      </c>
      <c r="E144" s="553">
        <v>3000</v>
      </c>
      <c r="F144" s="588">
        <f>C144*E144</f>
        <v>3000</v>
      </c>
      <c r="G144" s="553">
        <f>G125</f>
        <v>450</v>
      </c>
      <c r="H144" s="588">
        <f>C144*G144</f>
        <v>450</v>
      </c>
      <c r="I144" s="588">
        <f>F144+H144</f>
        <v>3450</v>
      </c>
      <c r="J144" s="48"/>
      <c r="L144" s="478"/>
    </row>
    <row r="145" spans="1:10" s="115" customFormat="1" ht="21.75" customHeight="1">
      <c r="A145" s="599"/>
      <c r="B145" s="600" t="s">
        <v>199</v>
      </c>
      <c r="C145" s="601"/>
      <c r="D145" s="574"/>
      <c r="E145" s="601"/>
      <c r="F145" s="591"/>
      <c r="G145" s="601"/>
      <c r="H145" s="591"/>
      <c r="I145" s="591"/>
      <c r="J145" s="55"/>
    </row>
    <row r="146" spans="1:10" s="115" customFormat="1" ht="21.75" customHeight="1">
      <c r="A146" s="599"/>
      <c r="B146" s="600" t="s">
        <v>200</v>
      </c>
      <c r="C146" s="601"/>
      <c r="D146" s="574"/>
      <c r="E146" s="601"/>
      <c r="F146" s="591"/>
      <c r="G146" s="601"/>
      <c r="H146" s="591"/>
      <c r="I146" s="591"/>
      <c r="J146" s="55"/>
    </row>
    <row r="147" spans="1:10" s="115" customFormat="1" ht="21.75" customHeight="1">
      <c r="A147" s="599"/>
      <c r="B147" s="600" t="s">
        <v>201</v>
      </c>
      <c r="C147" s="553">
        <v>1</v>
      </c>
      <c r="D147" s="596" t="s">
        <v>24</v>
      </c>
      <c r="E147" s="553">
        <f>E128</f>
        <v>202</v>
      </c>
      <c r="F147" s="588">
        <f t="shared" ref="F147:F157" si="19">C147*E147</f>
        <v>202</v>
      </c>
      <c r="G147" s="553">
        <f>G128</f>
        <v>68</v>
      </c>
      <c r="H147" s="588">
        <f t="shared" ref="H147:H157" si="20">C147*G147</f>
        <v>68</v>
      </c>
      <c r="I147" s="588">
        <f t="shared" ref="I147:I157" si="21">F147+H147</f>
        <v>270</v>
      </c>
      <c r="J147" s="55"/>
    </row>
    <row r="148" spans="1:10" s="115" customFormat="1" ht="21.75" customHeight="1">
      <c r="A148" s="599"/>
      <c r="B148" s="600" t="s">
        <v>326</v>
      </c>
      <c r="C148" s="553">
        <v>1</v>
      </c>
      <c r="D148" s="596" t="s">
        <v>24</v>
      </c>
      <c r="E148" s="553">
        <f>E129</f>
        <v>420</v>
      </c>
      <c r="F148" s="588">
        <f t="shared" si="19"/>
        <v>420</v>
      </c>
      <c r="G148" s="553">
        <f>G129</f>
        <v>68</v>
      </c>
      <c r="H148" s="588">
        <f t="shared" si="20"/>
        <v>68</v>
      </c>
      <c r="I148" s="588">
        <f t="shared" si="21"/>
        <v>488</v>
      </c>
      <c r="J148" s="55"/>
    </row>
    <row r="149" spans="1:10" s="115" customFormat="1" ht="21.75" customHeight="1">
      <c r="A149" s="599"/>
      <c r="B149" s="600" t="s">
        <v>233</v>
      </c>
      <c r="C149" s="553">
        <v>1</v>
      </c>
      <c r="D149" s="596" t="s">
        <v>24</v>
      </c>
      <c r="E149" s="553">
        <v>1500</v>
      </c>
      <c r="F149" s="588">
        <f t="shared" si="19"/>
        <v>1500</v>
      </c>
      <c r="G149" s="588">
        <v>450</v>
      </c>
      <c r="H149" s="588">
        <f t="shared" si="20"/>
        <v>450</v>
      </c>
      <c r="I149" s="588">
        <f t="shared" si="21"/>
        <v>1950</v>
      </c>
      <c r="J149" s="55"/>
    </row>
    <row r="150" spans="1:10" s="115" customFormat="1" ht="21.75" customHeight="1">
      <c r="A150" s="599"/>
      <c r="B150" s="600" t="s">
        <v>202</v>
      </c>
      <c r="C150" s="553">
        <v>1</v>
      </c>
      <c r="D150" s="596" t="s">
        <v>24</v>
      </c>
      <c r="E150" s="553">
        <f t="shared" ref="E150:E157" si="22">E131</f>
        <v>850</v>
      </c>
      <c r="F150" s="588">
        <f t="shared" si="19"/>
        <v>850</v>
      </c>
      <c r="G150" s="553">
        <f>G131</f>
        <v>0</v>
      </c>
      <c r="H150" s="588">
        <f t="shared" si="20"/>
        <v>0</v>
      </c>
      <c r="I150" s="588">
        <f t="shared" si="21"/>
        <v>850</v>
      </c>
      <c r="J150" s="55"/>
    </row>
    <row r="151" spans="1:10" s="115" customFormat="1" ht="21.75" customHeight="1">
      <c r="A151" s="599"/>
      <c r="B151" s="600" t="s">
        <v>203</v>
      </c>
      <c r="C151" s="553">
        <v>1</v>
      </c>
      <c r="D151" s="596" t="s">
        <v>24</v>
      </c>
      <c r="E151" s="553">
        <f t="shared" si="22"/>
        <v>800</v>
      </c>
      <c r="F151" s="588">
        <f t="shared" si="19"/>
        <v>800</v>
      </c>
      <c r="G151" s="553">
        <f>G132</f>
        <v>0</v>
      </c>
      <c r="H151" s="588">
        <f t="shared" si="20"/>
        <v>0</v>
      </c>
      <c r="I151" s="588">
        <f t="shared" si="21"/>
        <v>800</v>
      </c>
      <c r="J151" s="55"/>
    </row>
    <row r="152" spans="1:10" s="115" customFormat="1" ht="21.75" customHeight="1">
      <c r="A152" s="599"/>
      <c r="B152" s="600" t="s">
        <v>204</v>
      </c>
      <c r="C152" s="553">
        <v>1</v>
      </c>
      <c r="D152" s="596" t="s">
        <v>24</v>
      </c>
      <c r="E152" s="553">
        <f t="shared" si="22"/>
        <v>220</v>
      </c>
      <c r="F152" s="588">
        <f t="shared" si="19"/>
        <v>220</v>
      </c>
      <c r="G152" s="553">
        <f>G133</f>
        <v>68</v>
      </c>
      <c r="H152" s="588">
        <f t="shared" si="20"/>
        <v>68</v>
      </c>
      <c r="I152" s="588">
        <f t="shared" si="21"/>
        <v>288</v>
      </c>
      <c r="J152" s="55"/>
    </row>
    <row r="153" spans="1:10" s="115" customFormat="1" ht="21.75" customHeight="1">
      <c r="A153" s="599"/>
      <c r="B153" s="600" t="s">
        <v>205</v>
      </c>
      <c r="C153" s="553">
        <v>1</v>
      </c>
      <c r="D153" s="596" t="s">
        <v>24</v>
      </c>
      <c r="E153" s="553">
        <f t="shared" si="22"/>
        <v>250</v>
      </c>
      <c r="F153" s="588">
        <f t="shared" si="19"/>
        <v>250</v>
      </c>
      <c r="G153" s="553">
        <f>G134</f>
        <v>68</v>
      </c>
      <c r="H153" s="588">
        <f t="shared" si="20"/>
        <v>68</v>
      </c>
      <c r="I153" s="588">
        <f t="shared" si="21"/>
        <v>318</v>
      </c>
      <c r="J153" s="55"/>
    </row>
    <row r="154" spans="1:10" s="115" customFormat="1" ht="21.75" customHeight="1">
      <c r="A154" s="599"/>
      <c r="B154" s="600" t="s">
        <v>206</v>
      </c>
      <c r="C154" s="553">
        <v>1</v>
      </c>
      <c r="D154" s="596" t="s">
        <v>24</v>
      </c>
      <c r="E154" s="553">
        <f t="shared" si="22"/>
        <v>1500</v>
      </c>
      <c r="F154" s="588">
        <f t="shared" si="19"/>
        <v>1500</v>
      </c>
      <c r="G154" s="553">
        <f>G135</f>
        <v>150</v>
      </c>
      <c r="H154" s="588">
        <f t="shared" si="20"/>
        <v>150</v>
      </c>
      <c r="I154" s="588">
        <f t="shared" si="21"/>
        <v>1650</v>
      </c>
      <c r="J154" s="55"/>
    </row>
    <row r="155" spans="1:10" s="115" customFormat="1" ht="21.75" customHeight="1">
      <c r="A155" s="599"/>
      <c r="B155" s="600" t="s">
        <v>207</v>
      </c>
      <c r="C155" s="553">
        <v>1</v>
      </c>
      <c r="D155" s="596" t="s">
        <v>24</v>
      </c>
      <c r="E155" s="553">
        <f t="shared" si="22"/>
        <v>300</v>
      </c>
      <c r="F155" s="588">
        <f t="shared" si="19"/>
        <v>300</v>
      </c>
      <c r="G155" s="588">
        <v>150</v>
      </c>
      <c r="H155" s="588">
        <f t="shared" si="20"/>
        <v>150</v>
      </c>
      <c r="I155" s="588">
        <f t="shared" si="21"/>
        <v>450</v>
      </c>
      <c r="J155" s="55"/>
    </row>
    <row r="156" spans="1:10" s="115" customFormat="1" ht="21.75" customHeight="1">
      <c r="A156" s="599"/>
      <c r="B156" s="600" t="s">
        <v>208</v>
      </c>
      <c r="C156" s="553">
        <v>1</v>
      </c>
      <c r="D156" s="596" t="s">
        <v>24</v>
      </c>
      <c r="E156" s="553">
        <f t="shared" si="22"/>
        <v>550</v>
      </c>
      <c r="F156" s="588">
        <f t="shared" si="19"/>
        <v>550</v>
      </c>
      <c r="G156" s="588">
        <v>150</v>
      </c>
      <c r="H156" s="588">
        <f t="shared" si="20"/>
        <v>150</v>
      </c>
      <c r="I156" s="588">
        <f t="shared" si="21"/>
        <v>700</v>
      </c>
      <c r="J156" s="55"/>
    </row>
    <row r="157" spans="1:10" s="115" customFormat="1" ht="21.75" customHeight="1">
      <c r="A157" s="599"/>
      <c r="B157" s="600" t="s">
        <v>388</v>
      </c>
      <c r="C157" s="601">
        <v>1</v>
      </c>
      <c r="D157" s="596" t="s">
        <v>24</v>
      </c>
      <c r="E157" s="553">
        <f t="shared" si="22"/>
        <v>7704</v>
      </c>
      <c r="F157" s="588">
        <f t="shared" si="19"/>
        <v>7704</v>
      </c>
      <c r="G157" s="553">
        <f>G138</f>
        <v>450</v>
      </c>
      <c r="H157" s="588">
        <f t="shared" si="20"/>
        <v>450</v>
      </c>
      <c r="I157" s="588">
        <f t="shared" si="21"/>
        <v>8154</v>
      </c>
      <c r="J157" s="55"/>
    </row>
    <row r="158" spans="1:10" s="115" customFormat="1" ht="20.85" customHeight="1">
      <c r="A158" s="599"/>
      <c r="B158" s="609" t="s">
        <v>234</v>
      </c>
      <c r="C158" s="603">
        <v>1</v>
      </c>
      <c r="D158" s="604" t="s">
        <v>24</v>
      </c>
      <c r="E158" s="605">
        <v>2700</v>
      </c>
      <c r="F158" s="588">
        <f>C158*E158</f>
        <v>2700</v>
      </c>
      <c r="G158" s="588">
        <v>105</v>
      </c>
      <c r="H158" s="588">
        <f>C158*G158</f>
        <v>105</v>
      </c>
      <c r="I158" s="588">
        <f>F158+H158</f>
        <v>2805</v>
      </c>
      <c r="J158" s="57"/>
    </row>
    <row r="159" spans="1:10" s="115" customFormat="1" ht="20.85" customHeight="1">
      <c r="A159" s="599"/>
      <c r="B159" s="609" t="s">
        <v>235</v>
      </c>
      <c r="C159" s="603">
        <v>1</v>
      </c>
      <c r="D159" s="604" t="s">
        <v>24</v>
      </c>
      <c r="E159" s="605">
        <f>E158</f>
        <v>2700</v>
      </c>
      <c r="F159" s="588">
        <f>C159*E159</f>
        <v>2700</v>
      </c>
      <c r="G159" s="588">
        <v>105</v>
      </c>
      <c r="H159" s="588">
        <f>C159*G159</f>
        <v>105</v>
      </c>
      <c r="I159" s="588">
        <f>F159+H159</f>
        <v>2805</v>
      </c>
      <c r="J159" s="57"/>
    </row>
    <row r="160" spans="1:10" s="115" customFormat="1" ht="20.85" customHeight="1">
      <c r="A160" s="599"/>
      <c r="B160" s="609" t="s">
        <v>236</v>
      </c>
      <c r="C160" s="603">
        <v>1</v>
      </c>
      <c r="D160" s="604" t="s">
        <v>24</v>
      </c>
      <c r="E160" s="605">
        <f>E158</f>
        <v>2700</v>
      </c>
      <c r="F160" s="588">
        <f>C160*E160</f>
        <v>2700</v>
      </c>
      <c r="G160" s="588">
        <v>105</v>
      </c>
      <c r="H160" s="588">
        <f>C160*G160</f>
        <v>105</v>
      </c>
      <c r="I160" s="588">
        <f>F160+H160</f>
        <v>2805</v>
      </c>
      <c r="J160" s="57"/>
    </row>
    <row r="161" spans="1:10" s="115" customFormat="1" ht="21.75" customHeight="1">
      <c r="A161" s="599"/>
      <c r="B161" s="609" t="s">
        <v>237</v>
      </c>
      <c r="C161" s="603">
        <v>1</v>
      </c>
      <c r="D161" s="604" t="s">
        <v>24</v>
      </c>
      <c r="E161" s="605">
        <f>E158</f>
        <v>2700</v>
      </c>
      <c r="F161" s="588">
        <f>C161*E161</f>
        <v>2700</v>
      </c>
      <c r="G161" s="588">
        <v>105</v>
      </c>
      <c r="H161" s="588">
        <f>C161*G161</f>
        <v>105</v>
      </c>
      <c r="I161" s="588">
        <f>F161+H161</f>
        <v>2805</v>
      </c>
      <c r="J161" s="55"/>
    </row>
    <row r="162" spans="1:10" s="115" customFormat="1" ht="21.75" customHeight="1">
      <c r="A162" s="599"/>
      <c r="B162" s="609" t="s">
        <v>238</v>
      </c>
      <c r="C162" s="603">
        <v>2</v>
      </c>
      <c r="D162" s="604" t="s">
        <v>24</v>
      </c>
      <c r="E162" s="605">
        <f>E158</f>
        <v>2700</v>
      </c>
      <c r="F162" s="588">
        <f>C162*E162</f>
        <v>5400</v>
      </c>
      <c r="G162" s="588">
        <v>70</v>
      </c>
      <c r="H162" s="588">
        <f>C162*G162</f>
        <v>140</v>
      </c>
      <c r="I162" s="588">
        <f>F162+H162</f>
        <v>5540</v>
      </c>
      <c r="J162" s="55"/>
    </row>
    <row r="163" spans="1:10" s="25" customFormat="1" ht="22.5" customHeight="1">
      <c r="A163" s="136"/>
      <c r="B163" s="137" t="s">
        <v>120</v>
      </c>
      <c r="C163" s="138"/>
      <c r="D163" s="138"/>
      <c r="E163" s="139"/>
      <c r="F163" s="139">
        <f>SUM(F125:F162)</f>
        <v>259860</v>
      </c>
      <c r="G163" s="139"/>
      <c r="H163" s="139">
        <f>SUM(H125:H162)</f>
        <v>32864</v>
      </c>
      <c r="I163" s="139">
        <f>SUM(I125:I162)</f>
        <v>292724</v>
      </c>
      <c r="J163" s="139"/>
    </row>
    <row r="164" spans="1:10" s="25" customFormat="1" ht="21.75" customHeight="1">
      <c r="A164" s="610">
        <v>2.7</v>
      </c>
      <c r="B164" s="611" t="s">
        <v>27</v>
      </c>
      <c r="C164" s="612"/>
      <c r="D164" s="613"/>
      <c r="E164" s="612"/>
      <c r="F164" s="614"/>
      <c r="G164" s="615"/>
      <c r="H164" s="614"/>
      <c r="I164" s="614"/>
      <c r="J164" s="189"/>
    </row>
    <row r="165" spans="1:10" s="115" customFormat="1" ht="21.75" customHeight="1">
      <c r="A165" s="576"/>
      <c r="B165" s="577" t="s">
        <v>214</v>
      </c>
      <c r="C165" s="578">
        <v>55.68</v>
      </c>
      <c r="D165" s="564" t="s">
        <v>5</v>
      </c>
      <c r="E165" s="565">
        <v>43</v>
      </c>
      <c r="F165" s="588">
        <f>C165*E165</f>
        <v>2394.2399999999998</v>
      </c>
      <c r="G165" s="566">
        <v>31</v>
      </c>
      <c r="H165" s="588">
        <f>C165*G165</f>
        <v>1726.08</v>
      </c>
      <c r="I165" s="588">
        <f>F165+H165</f>
        <v>4120.32</v>
      </c>
      <c r="J165" s="49"/>
    </row>
    <row r="166" spans="1:10" s="25" customFormat="1" ht="21.75" customHeight="1">
      <c r="A166" s="616"/>
      <c r="B166" s="577" t="s">
        <v>215</v>
      </c>
      <c r="C166" s="612"/>
      <c r="D166" s="613"/>
      <c r="E166" s="617"/>
      <c r="F166" s="614"/>
      <c r="G166" s="615"/>
      <c r="H166" s="614"/>
      <c r="I166" s="614"/>
      <c r="J166" s="112"/>
    </row>
    <row r="167" spans="1:10" s="115" customFormat="1" ht="21.75" customHeight="1">
      <c r="A167" s="576"/>
      <c r="B167" s="577" t="s">
        <v>216</v>
      </c>
      <c r="C167" s="578"/>
      <c r="D167" s="564"/>
      <c r="E167" s="565"/>
      <c r="F167" s="588"/>
      <c r="G167" s="566"/>
      <c r="H167" s="588"/>
      <c r="I167" s="588"/>
      <c r="J167" s="49"/>
    </row>
    <row r="168" spans="1:10" s="115" customFormat="1" ht="21.75" customHeight="1">
      <c r="A168" s="589"/>
      <c r="B168" s="611" t="s">
        <v>239</v>
      </c>
      <c r="C168" s="575"/>
      <c r="D168" s="584"/>
      <c r="E168" s="590"/>
      <c r="F168" s="591"/>
      <c r="G168" s="592"/>
      <c r="H168" s="591"/>
      <c r="I168" s="591"/>
      <c r="J168" s="57"/>
    </row>
    <row r="169" spans="1:10" s="115" customFormat="1" ht="21.75" customHeight="1">
      <c r="A169" s="576"/>
      <c r="B169" s="577" t="s">
        <v>214</v>
      </c>
      <c r="C169" s="578">
        <v>40</v>
      </c>
      <c r="D169" s="564" t="s">
        <v>5</v>
      </c>
      <c r="E169" s="565">
        <v>47</v>
      </c>
      <c r="F169" s="588">
        <f>C169*E169</f>
        <v>1880</v>
      </c>
      <c r="G169" s="566">
        <v>31</v>
      </c>
      <c r="H169" s="588">
        <f>C169*G169</f>
        <v>1240</v>
      </c>
      <c r="I169" s="588">
        <f>F169+H169</f>
        <v>3120</v>
      </c>
      <c r="J169" s="49"/>
    </row>
    <row r="170" spans="1:10" s="25" customFormat="1" ht="21.75" customHeight="1">
      <c r="A170" s="616"/>
      <c r="B170" s="577" t="s">
        <v>215</v>
      </c>
      <c r="C170" s="612"/>
      <c r="D170" s="613"/>
      <c r="E170" s="617"/>
      <c r="F170" s="614"/>
      <c r="G170" s="615"/>
      <c r="H170" s="614"/>
      <c r="I170" s="614"/>
      <c r="J170" s="112"/>
    </row>
    <row r="171" spans="1:10" s="115" customFormat="1" ht="21.75" customHeight="1">
      <c r="A171" s="576"/>
      <c r="B171" s="577" t="s">
        <v>216</v>
      </c>
      <c r="C171" s="578"/>
      <c r="D171" s="564"/>
      <c r="E171" s="565"/>
      <c r="F171" s="588"/>
      <c r="G171" s="566"/>
      <c r="H171" s="588"/>
      <c r="I171" s="588"/>
      <c r="J171" s="49"/>
    </row>
    <row r="172" spans="1:10" s="25" customFormat="1" ht="22.5" customHeight="1">
      <c r="A172" s="136"/>
      <c r="B172" s="137" t="s">
        <v>121</v>
      </c>
      <c r="C172" s="138"/>
      <c r="D172" s="138"/>
      <c r="E172" s="139"/>
      <c r="F172" s="139">
        <f>SUM(F165:F171)</f>
        <v>4274.24</v>
      </c>
      <c r="G172" s="139"/>
      <c r="H172" s="139">
        <f>SUM(H165:H171)</f>
        <v>2966.08</v>
      </c>
      <c r="I172" s="139">
        <f>SUM(I165:I171)</f>
        <v>7240.32</v>
      </c>
      <c r="J172" s="139"/>
    </row>
    <row r="173" spans="1:10" s="50" customFormat="1" ht="20.85" customHeight="1">
      <c r="A173" s="585">
        <v>2.8</v>
      </c>
      <c r="B173" s="586" t="s">
        <v>217</v>
      </c>
      <c r="C173" s="556"/>
      <c r="D173" s="557"/>
      <c r="E173" s="558"/>
      <c r="F173" s="559"/>
      <c r="G173" s="560"/>
      <c r="H173" s="559"/>
      <c r="I173" s="559"/>
      <c r="J173" s="151"/>
    </row>
    <row r="174" spans="1:10" s="115" customFormat="1" ht="20.85" customHeight="1">
      <c r="A174" s="576"/>
      <c r="B174" s="587" t="s">
        <v>218</v>
      </c>
      <c r="C174" s="565">
        <v>21</v>
      </c>
      <c r="D174" s="564" t="s">
        <v>26</v>
      </c>
      <c r="E174" s="565">
        <v>1200</v>
      </c>
      <c r="F174" s="588">
        <f>C174*E174</f>
        <v>25200</v>
      </c>
      <c r="G174" s="566">
        <v>300</v>
      </c>
      <c r="H174" s="588">
        <f>C174*G174</f>
        <v>6300</v>
      </c>
      <c r="I174" s="588">
        <f>F174+H174</f>
        <v>31500</v>
      </c>
      <c r="J174" s="49"/>
    </row>
    <row r="175" spans="1:10" s="115" customFormat="1" ht="20.85" customHeight="1">
      <c r="A175" s="576"/>
      <c r="B175" s="587" t="s">
        <v>219</v>
      </c>
      <c r="C175" s="565">
        <v>50</v>
      </c>
      <c r="D175" s="564" t="s">
        <v>26</v>
      </c>
      <c r="E175" s="565">
        <v>750</v>
      </c>
      <c r="F175" s="588">
        <f>C175*E175</f>
        <v>37500</v>
      </c>
      <c r="G175" s="566">
        <v>200</v>
      </c>
      <c r="H175" s="588">
        <f>C175*G175</f>
        <v>10000</v>
      </c>
      <c r="I175" s="588">
        <f>F175+H175</f>
        <v>47500</v>
      </c>
      <c r="J175" s="49"/>
    </row>
    <row r="176" spans="1:10" s="115" customFormat="1" ht="20.85" customHeight="1">
      <c r="A176" s="589"/>
      <c r="B176" s="587" t="s">
        <v>220</v>
      </c>
      <c r="C176" s="565">
        <v>80</v>
      </c>
      <c r="D176" s="564" t="s">
        <v>5</v>
      </c>
      <c r="E176" s="565">
        <v>450</v>
      </c>
      <c r="F176" s="588">
        <f>C176*E176</f>
        <v>36000</v>
      </c>
      <c r="G176" s="566">
        <v>150</v>
      </c>
      <c r="H176" s="588">
        <f>C176*G176</f>
        <v>12000</v>
      </c>
      <c r="I176" s="588">
        <f>F176+H176</f>
        <v>48000</v>
      </c>
      <c r="J176" s="57"/>
    </row>
    <row r="177" spans="1:13" s="115" customFormat="1" ht="20.85" customHeight="1">
      <c r="A177" s="174"/>
      <c r="B177" s="192"/>
      <c r="C177" s="179"/>
      <c r="D177" s="180"/>
      <c r="E177" s="179"/>
      <c r="F177" s="181"/>
      <c r="G177" s="182"/>
      <c r="H177" s="181"/>
      <c r="I177" s="181"/>
      <c r="J177" s="57"/>
    </row>
    <row r="178" spans="1:13" s="25" customFormat="1" ht="22.5" customHeight="1">
      <c r="A178" s="136"/>
      <c r="B178" s="137" t="s">
        <v>278</v>
      </c>
      <c r="C178" s="138"/>
      <c r="D178" s="138"/>
      <c r="E178" s="139"/>
      <c r="F178" s="139">
        <f>SUM(F174:F177)</f>
        <v>98700</v>
      </c>
      <c r="G178" s="139"/>
      <c r="H178" s="139">
        <f>SUM(H174:H177)</f>
        <v>28300</v>
      </c>
      <c r="I178" s="139">
        <f>SUM(I174:I177)</f>
        <v>127000</v>
      </c>
      <c r="J178" s="139"/>
    </row>
    <row r="179" spans="1:13" s="25" customFormat="1" ht="22.5" customHeight="1">
      <c r="A179" s="21"/>
      <c r="B179" s="22" t="s">
        <v>28</v>
      </c>
      <c r="C179" s="23"/>
      <c r="D179" s="23"/>
      <c r="E179" s="24"/>
      <c r="F179" s="24">
        <f>F178+F172+F163+F123+F110+F98+F75+F69</f>
        <v>1904175.44</v>
      </c>
      <c r="G179" s="24"/>
      <c r="H179" s="24">
        <f>H178+H172+H163+H123+H110+H98+H75+H69</f>
        <v>258529.48</v>
      </c>
      <c r="I179" s="24">
        <f>I178+I172+I163+I123+I110+I98+I75+I69</f>
        <v>2162704.92</v>
      </c>
      <c r="J179" s="24"/>
      <c r="M179" s="618"/>
    </row>
    <row r="180" spans="1:13" ht="21.75" customHeight="1">
      <c r="A180" s="119">
        <v>3</v>
      </c>
      <c r="B180" s="120" t="s">
        <v>241</v>
      </c>
      <c r="C180" s="63"/>
      <c r="D180" s="69"/>
      <c r="E180" s="70"/>
      <c r="F180" s="63"/>
      <c r="G180" s="70"/>
      <c r="H180" s="63"/>
      <c r="I180" s="63"/>
      <c r="J180" s="63"/>
    </row>
    <row r="181" spans="1:13" s="50" customFormat="1" ht="21.6" customHeight="1">
      <c r="A181" s="121">
        <v>3.1</v>
      </c>
      <c r="B181" s="122" t="s">
        <v>37</v>
      </c>
      <c r="C181" s="54"/>
      <c r="D181" s="53"/>
      <c r="E181" s="123"/>
      <c r="F181" s="54"/>
      <c r="G181" s="123"/>
      <c r="H181" s="54"/>
      <c r="I181" s="54"/>
      <c r="J181" s="54"/>
    </row>
    <row r="182" spans="1:13" s="25" customFormat="1" ht="22.5" customHeight="1">
      <c r="A182" s="193" t="s">
        <v>38</v>
      </c>
      <c r="B182" s="194" t="s">
        <v>242</v>
      </c>
      <c r="C182" s="195"/>
      <c r="D182" s="195"/>
      <c r="E182" s="196"/>
      <c r="F182" s="197"/>
      <c r="G182" s="196"/>
      <c r="H182" s="196"/>
      <c r="I182" s="196"/>
      <c r="J182" s="198"/>
    </row>
    <row r="183" spans="1:13" s="25" customFormat="1" ht="22.5" customHeight="1">
      <c r="A183" s="199"/>
      <c r="B183" s="194" t="s">
        <v>69</v>
      </c>
      <c r="C183" s="200">
        <v>108</v>
      </c>
      <c r="D183" s="200" t="s">
        <v>26</v>
      </c>
      <c r="E183" s="197">
        <v>28</v>
      </c>
      <c r="F183" s="197">
        <f>C183*E183</f>
        <v>3024</v>
      </c>
      <c r="G183" s="197">
        <v>30</v>
      </c>
      <c r="H183" s="197">
        <f>C183*G183</f>
        <v>3240</v>
      </c>
      <c r="I183" s="197">
        <f t="shared" ref="I183:I187" si="23">F183+H183</f>
        <v>6264</v>
      </c>
      <c r="J183" s="198"/>
    </row>
    <row r="184" spans="1:13" s="25" customFormat="1" ht="22.5" customHeight="1">
      <c r="A184" s="199"/>
      <c r="B184" s="194" t="s">
        <v>40</v>
      </c>
      <c r="C184" s="200">
        <v>36</v>
      </c>
      <c r="D184" s="200" t="s">
        <v>26</v>
      </c>
      <c r="E184" s="201">
        <v>76</v>
      </c>
      <c r="F184" s="202">
        <f>E184*C184</f>
        <v>2736</v>
      </c>
      <c r="G184" s="202">
        <v>30</v>
      </c>
      <c r="H184" s="202">
        <f>G184*C184</f>
        <v>1080</v>
      </c>
      <c r="I184" s="197">
        <f t="shared" si="23"/>
        <v>3816</v>
      </c>
      <c r="J184" s="198"/>
    </row>
    <row r="185" spans="1:13" s="25" customFormat="1" ht="22.5" customHeight="1">
      <c r="A185" s="203" t="s">
        <v>41</v>
      </c>
      <c r="B185" s="194" t="s">
        <v>85</v>
      </c>
      <c r="C185" s="200"/>
      <c r="D185" s="200"/>
      <c r="E185" s="197"/>
      <c r="F185" s="197">
        <f>C185*E185</f>
        <v>0</v>
      </c>
      <c r="G185" s="200"/>
      <c r="H185" s="197">
        <f>C185*G185</f>
        <v>0</v>
      </c>
      <c r="I185" s="197">
        <f t="shared" si="23"/>
        <v>0</v>
      </c>
      <c r="J185" s="204"/>
    </row>
    <row r="186" spans="1:13" s="25" customFormat="1" ht="22.5" customHeight="1">
      <c r="A186" s="205"/>
      <c r="B186" s="194" t="s">
        <v>69</v>
      </c>
      <c r="C186" s="200">
        <v>5</v>
      </c>
      <c r="D186" s="200" t="s">
        <v>24</v>
      </c>
      <c r="E186" s="197">
        <v>612</v>
      </c>
      <c r="F186" s="197">
        <f>C186*E186</f>
        <v>3060</v>
      </c>
      <c r="G186" s="200">
        <v>200</v>
      </c>
      <c r="H186" s="197">
        <f>C186*G186</f>
        <v>1000</v>
      </c>
      <c r="I186" s="197">
        <f t="shared" si="23"/>
        <v>4060</v>
      </c>
      <c r="J186" s="198"/>
    </row>
    <row r="187" spans="1:13" s="25" customFormat="1" ht="22.5" customHeight="1">
      <c r="A187" s="205"/>
      <c r="B187" s="194" t="s">
        <v>40</v>
      </c>
      <c r="C187" s="200">
        <v>3</v>
      </c>
      <c r="D187" s="200" t="s">
        <v>24</v>
      </c>
      <c r="E187" s="197">
        <v>1032</v>
      </c>
      <c r="F187" s="197">
        <f>C187*E187</f>
        <v>3096</v>
      </c>
      <c r="G187" s="200">
        <v>200</v>
      </c>
      <c r="H187" s="197">
        <f>C187*G187</f>
        <v>600</v>
      </c>
      <c r="I187" s="197">
        <f t="shared" si="23"/>
        <v>3696</v>
      </c>
      <c r="J187" s="198"/>
    </row>
    <row r="188" spans="1:13" s="25" customFormat="1" ht="22.5" customHeight="1">
      <c r="A188" s="206" t="s">
        <v>43</v>
      </c>
      <c r="B188" s="194" t="s">
        <v>243</v>
      </c>
      <c r="C188" s="200"/>
      <c r="D188" s="200"/>
      <c r="E188" s="197"/>
      <c r="F188" s="197"/>
      <c r="G188" s="200"/>
      <c r="H188" s="197"/>
      <c r="I188" s="197"/>
      <c r="J188" s="198"/>
    </row>
    <row r="189" spans="1:13" s="25" customFormat="1" ht="22.5" customHeight="1">
      <c r="A189" s="205"/>
      <c r="B189" s="194" t="s">
        <v>69</v>
      </c>
      <c r="C189" s="200">
        <v>2</v>
      </c>
      <c r="D189" s="200" t="s">
        <v>24</v>
      </c>
      <c r="E189" s="197">
        <v>276</v>
      </c>
      <c r="F189" s="197">
        <f>C189*E189</f>
        <v>552</v>
      </c>
      <c r="G189" s="200">
        <v>200</v>
      </c>
      <c r="H189" s="197">
        <f>C189*G189</f>
        <v>400</v>
      </c>
      <c r="I189" s="197">
        <f t="shared" ref="I189" si="24">F189+H189</f>
        <v>952</v>
      </c>
      <c r="J189" s="198"/>
    </row>
    <row r="190" spans="1:13" s="207" customFormat="1" ht="22.5" customHeight="1">
      <c r="A190" s="206" t="s">
        <v>43</v>
      </c>
      <c r="B190" s="194" t="s">
        <v>86</v>
      </c>
      <c r="C190" s="200"/>
      <c r="D190" s="200"/>
      <c r="E190" s="197"/>
      <c r="F190" s="197"/>
      <c r="G190" s="200"/>
      <c r="H190" s="197"/>
      <c r="I190" s="197"/>
      <c r="J190" s="198"/>
    </row>
    <row r="191" spans="1:13" s="207" customFormat="1" ht="22.5" customHeight="1">
      <c r="A191" s="203"/>
      <c r="B191" s="194" t="s">
        <v>69</v>
      </c>
      <c r="C191" s="200">
        <v>5</v>
      </c>
      <c r="D191" s="200" t="s">
        <v>42</v>
      </c>
      <c r="E191" s="197">
        <v>145</v>
      </c>
      <c r="F191" s="197">
        <f>C191*E191</f>
        <v>725</v>
      </c>
      <c r="G191" s="200">
        <v>50</v>
      </c>
      <c r="H191" s="197">
        <f>C191*G191</f>
        <v>250</v>
      </c>
      <c r="I191" s="197">
        <f>F191+H191</f>
        <v>975</v>
      </c>
      <c r="J191" s="198"/>
    </row>
    <row r="192" spans="1:13" s="207" customFormat="1" ht="22.5" customHeight="1">
      <c r="A192" s="205" t="s">
        <v>44</v>
      </c>
      <c r="B192" s="208" t="s">
        <v>70</v>
      </c>
      <c r="C192" s="200">
        <v>1</v>
      </c>
      <c r="D192" s="200" t="s">
        <v>29</v>
      </c>
      <c r="E192" s="197">
        <f>ROUND(($F$183+$F$184)*0.35,-1)</f>
        <v>2020</v>
      </c>
      <c r="F192" s="197">
        <f>C192*E192</f>
        <v>2020</v>
      </c>
      <c r="G192" s="200">
        <f>E192*0.3</f>
        <v>606</v>
      </c>
      <c r="H192" s="197">
        <f>C192*G192</f>
        <v>606</v>
      </c>
      <c r="I192" s="197">
        <f>F192+H192</f>
        <v>2626</v>
      </c>
      <c r="J192" s="198"/>
    </row>
    <row r="193" spans="1:10" s="207" customFormat="1" ht="22.5" customHeight="1">
      <c r="A193" s="205" t="s">
        <v>45</v>
      </c>
      <c r="B193" s="194" t="s">
        <v>71</v>
      </c>
      <c r="C193" s="200">
        <v>1</v>
      </c>
      <c r="D193" s="200" t="s">
        <v>29</v>
      </c>
      <c r="E193" s="197">
        <f>ROUND(SUM(C$183:C$184)/2*35,-1)</f>
        <v>2520</v>
      </c>
      <c r="F193" s="197">
        <f>C193*E193</f>
        <v>2520</v>
      </c>
      <c r="G193" s="200">
        <f>E193*0.3</f>
        <v>756</v>
      </c>
      <c r="H193" s="197">
        <f>C193*G193</f>
        <v>756</v>
      </c>
      <c r="I193" s="197">
        <f>F193+H193</f>
        <v>3276</v>
      </c>
      <c r="J193" s="198"/>
    </row>
    <row r="194" spans="1:10" s="207" customFormat="1" ht="22.5" customHeight="1">
      <c r="A194" s="206" t="s">
        <v>87</v>
      </c>
      <c r="B194" s="194" t="s">
        <v>46</v>
      </c>
      <c r="C194" s="200">
        <v>1</v>
      </c>
      <c r="D194" s="200" t="s">
        <v>29</v>
      </c>
      <c r="E194" s="197">
        <f>ROUND(SUM(C$183:C$184)*17,-1)</f>
        <v>2450</v>
      </c>
      <c r="F194" s="197">
        <f>C194*E194</f>
        <v>2450</v>
      </c>
      <c r="G194" s="200">
        <f>E194*0.3</f>
        <v>735</v>
      </c>
      <c r="H194" s="197">
        <f>C194*G194</f>
        <v>735</v>
      </c>
      <c r="I194" s="197">
        <f>F194+H194</f>
        <v>3185</v>
      </c>
      <c r="J194" s="198"/>
    </row>
    <row r="195" spans="1:10" s="207" customFormat="1" ht="22.5" customHeight="1">
      <c r="A195" s="206" t="s">
        <v>244</v>
      </c>
      <c r="B195" s="194" t="s">
        <v>245</v>
      </c>
      <c r="C195" s="200">
        <v>2</v>
      </c>
      <c r="D195" s="200" t="s">
        <v>24</v>
      </c>
      <c r="E195" s="197">
        <v>15260</v>
      </c>
      <c r="F195" s="197">
        <f>C195*E195</f>
        <v>30520</v>
      </c>
      <c r="G195" s="200">
        <f>E195*0.3</f>
        <v>4578</v>
      </c>
      <c r="H195" s="197">
        <f>C195*G195</f>
        <v>9156</v>
      </c>
      <c r="I195" s="197">
        <f>F195+H195</f>
        <v>39676</v>
      </c>
      <c r="J195" s="197"/>
    </row>
    <row r="196" spans="1:10" s="207" customFormat="1" ht="22.5" customHeight="1">
      <c r="A196" s="206"/>
      <c r="B196" s="194" t="s">
        <v>246</v>
      </c>
      <c r="C196" s="200"/>
      <c r="D196" s="200"/>
      <c r="E196" s="197"/>
      <c r="F196" s="197">
        <f t="shared" ref="F196:F197" si="25">C196*E196</f>
        <v>0</v>
      </c>
      <c r="G196" s="200"/>
      <c r="H196" s="197">
        <f t="shared" ref="H196:H197" si="26">C196*G196</f>
        <v>0</v>
      </c>
      <c r="I196" s="197">
        <f t="shared" ref="I196:I197" si="27">F196+H196</f>
        <v>0</v>
      </c>
      <c r="J196" s="197"/>
    </row>
    <row r="197" spans="1:10" s="207" customFormat="1" ht="22.5" customHeight="1">
      <c r="A197" s="206" t="s">
        <v>247</v>
      </c>
      <c r="B197" s="194" t="s">
        <v>248</v>
      </c>
      <c r="C197" s="200">
        <v>1</v>
      </c>
      <c r="D197" s="200" t="s">
        <v>24</v>
      </c>
      <c r="E197" s="197">
        <v>52680</v>
      </c>
      <c r="F197" s="197">
        <f t="shared" si="25"/>
        <v>52680</v>
      </c>
      <c r="G197" s="200">
        <v>5000</v>
      </c>
      <c r="H197" s="197">
        <f t="shared" si="26"/>
        <v>5000</v>
      </c>
      <c r="I197" s="197">
        <f t="shared" si="27"/>
        <v>57680</v>
      </c>
      <c r="J197" s="197"/>
    </row>
    <row r="198" spans="1:10" s="207" customFormat="1" ht="22.5" customHeight="1">
      <c r="A198" s="209"/>
      <c r="B198" s="194"/>
      <c r="C198" s="200"/>
      <c r="D198" s="200"/>
      <c r="E198" s="197"/>
      <c r="F198" s="197"/>
      <c r="G198" s="200"/>
      <c r="H198" s="197"/>
      <c r="I198" s="197"/>
      <c r="J198" s="197"/>
    </row>
    <row r="199" spans="1:10" s="207" customFormat="1" ht="22.5" customHeight="1">
      <c r="A199" s="209"/>
      <c r="B199" s="194"/>
      <c r="C199" s="200"/>
      <c r="D199" s="200"/>
      <c r="E199" s="197"/>
      <c r="F199" s="197"/>
      <c r="G199" s="200"/>
      <c r="H199" s="197"/>
      <c r="I199" s="197"/>
      <c r="J199" s="197"/>
    </row>
    <row r="200" spans="1:10" s="25" customFormat="1" ht="22.5" customHeight="1">
      <c r="A200" s="136"/>
      <c r="B200" s="137" t="s">
        <v>72</v>
      </c>
      <c r="C200" s="138"/>
      <c r="D200" s="138"/>
      <c r="E200" s="139"/>
      <c r="F200" s="139">
        <f>SUM(F183:F197)</f>
        <v>103383</v>
      </c>
      <c r="G200" s="139"/>
      <c r="H200" s="139">
        <f>SUM(H183:H197)</f>
        <v>22823</v>
      </c>
      <c r="I200" s="139">
        <f>SUM(I183:I199)</f>
        <v>126206</v>
      </c>
      <c r="J200" s="139"/>
    </row>
    <row r="201" spans="1:10" s="25" customFormat="1" ht="22.5" customHeight="1">
      <c r="A201" s="210">
        <v>3.2</v>
      </c>
      <c r="B201" s="211" t="s">
        <v>249</v>
      </c>
      <c r="C201" s="212"/>
      <c r="D201" s="213"/>
      <c r="E201" s="214"/>
      <c r="F201" s="197"/>
      <c r="G201" s="195"/>
      <c r="H201" s="197"/>
      <c r="I201" s="197"/>
      <c r="J201" s="197"/>
    </row>
    <row r="202" spans="1:10" s="72" customFormat="1" ht="22.5" customHeight="1">
      <c r="A202" s="199" t="s">
        <v>47</v>
      </c>
      <c r="B202" s="215" t="s">
        <v>73</v>
      </c>
      <c r="C202" s="200"/>
      <c r="D202" s="200"/>
      <c r="E202" s="197"/>
      <c r="F202" s="197"/>
      <c r="G202" s="197"/>
      <c r="H202" s="197"/>
      <c r="I202" s="197"/>
      <c r="J202" s="197"/>
    </row>
    <row r="203" spans="1:10" s="25" customFormat="1" ht="22.5" customHeight="1">
      <c r="A203" s="199"/>
      <c r="B203" s="194" t="s">
        <v>39</v>
      </c>
      <c r="C203" s="200">
        <v>87</v>
      </c>
      <c r="D203" s="200" t="s">
        <v>26</v>
      </c>
      <c r="E203" s="197">
        <v>52</v>
      </c>
      <c r="F203" s="197">
        <f>C203*E203</f>
        <v>4524</v>
      </c>
      <c r="G203" s="197">
        <v>40</v>
      </c>
      <c r="H203" s="197">
        <f>C203*G203</f>
        <v>3480</v>
      </c>
      <c r="I203" s="197">
        <f>F203+H203</f>
        <v>8004</v>
      </c>
      <c r="J203" s="216"/>
    </row>
    <row r="204" spans="1:10" s="25" customFormat="1" ht="22.5" customHeight="1">
      <c r="A204" s="199"/>
      <c r="B204" s="194" t="s">
        <v>48</v>
      </c>
      <c r="C204" s="200">
        <v>97</v>
      </c>
      <c r="D204" s="200" t="s">
        <v>26</v>
      </c>
      <c r="E204" s="197">
        <v>186</v>
      </c>
      <c r="F204" s="197">
        <f>C204*E204</f>
        <v>18042</v>
      </c>
      <c r="G204" s="197">
        <v>100</v>
      </c>
      <c r="H204" s="197">
        <f>C204*G204</f>
        <v>9700</v>
      </c>
      <c r="I204" s="197">
        <f>F204+H204</f>
        <v>27742</v>
      </c>
      <c r="J204" s="216"/>
    </row>
    <row r="205" spans="1:10" s="25" customFormat="1" ht="22.5" customHeight="1">
      <c r="A205" s="199" t="s">
        <v>49</v>
      </c>
      <c r="B205" s="217" t="s">
        <v>74</v>
      </c>
      <c r="C205" s="200"/>
      <c r="D205" s="200"/>
      <c r="E205" s="197"/>
      <c r="F205" s="197"/>
      <c r="G205" s="197"/>
      <c r="H205" s="197"/>
      <c r="I205" s="197"/>
      <c r="J205" s="216"/>
    </row>
    <row r="206" spans="1:10" s="207" customFormat="1" ht="22.5" customHeight="1">
      <c r="A206" s="199"/>
      <c r="B206" s="194" t="s">
        <v>39</v>
      </c>
      <c r="C206" s="200">
        <v>7</v>
      </c>
      <c r="D206" s="200" t="s">
        <v>42</v>
      </c>
      <c r="E206" s="197">
        <v>465</v>
      </c>
      <c r="F206" s="197">
        <f>C206*E206</f>
        <v>3255</v>
      </c>
      <c r="G206" s="197">
        <v>200</v>
      </c>
      <c r="H206" s="197">
        <f>C206*G206</f>
        <v>1400</v>
      </c>
      <c r="I206" s="197">
        <f>F206+H206</f>
        <v>4655</v>
      </c>
      <c r="J206" s="216"/>
    </row>
    <row r="207" spans="1:10" s="207" customFormat="1" ht="22.5" customHeight="1">
      <c r="A207" s="199" t="s">
        <v>50</v>
      </c>
      <c r="B207" s="217" t="s">
        <v>88</v>
      </c>
      <c r="C207" s="200"/>
      <c r="D207" s="200"/>
      <c r="E207" s="197"/>
      <c r="F207" s="197"/>
      <c r="G207" s="197"/>
      <c r="H207" s="197"/>
      <c r="I207" s="197"/>
      <c r="J207" s="216"/>
    </row>
    <row r="208" spans="1:10" s="207" customFormat="1" ht="22.5" customHeight="1">
      <c r="A208" s="199"/>
      <c r="B208" s="194" t="s">
        <v>48</v>
      </c>
      <c r="C208" s="200">
        <v>4</v>
      </c>
      <c r="D208" s="200" t="s">
        <v>42</v>
      </c>
      <c r="E208" s="197">
        <v>750</v>
      </c>
      <c r="F208" s="197">
        <f>C208*E208</f>
        <v>3000</v>
      </c>
      <c r="G208" s="197">
        <v>400</v>
      </c>
      <c r="H208" s="197">
        <f>C208*G208</f>
        <v>1600</v>
      </c>
      <c r="I208" s="197">
        <f>F208+H208</f>
        <v>4600</v>
      </c>
      <c r="J208" s="216"/>
    </row>
    <row r="209" spans="1:10" s="25" customFormat="1" ht="22.5" customHeight="1">
      <c r="A209" s="199" t="s">
        <v>51</v>
      </c>
      <c r="B209" s="194" t="s">
        <v>75</v>
      </c>
      <c r="C209" s="200">
        <v>1</v>
      </c>
      <c r="D209" s="200" t="s">
        <v>29</v>
      </c>
      <c r="E209" s="197">
        <f>ROUND(($F$203+$F$204)*0.35,-1)</f>
        <v>7900</v>
      </c>
      <c r="F209" s="197">
        <f>C209*E209</f>
        <v>7900</v>
      </c>
      <c r="G209" s="200">
        <f>E209*0.3</f>
        <v>2370</v>
      </c>
      <c r="H209" s="197">
        <f>C209*G209</f>
        <v>2370</v>
      </c>
      <c r="I209" s="197">
        <f>F209+H209</f>
        <v>10270</v>
      </c>
      <c r="J209" s="216"/>
    </row>
    <row r="210" spans="1:10" s="25" customFormat="1" ht="22.5" customHeight="1">
      <c r="A210" s="199" t="s">
        <v>89</v>
      </c>
      <c r="B210" s="194" t="s">
        <v>71</v>
      </c>
      <c r="C210" s="200">
        <v>1</v>
      </c>
      <c r="D210" s="200" t="s">
        <v>29</v>
      </c>
      <c r="E210" s="197">
        <f>ROUND((C$203+C$204)/2*53,-1)</f>
        <v>4880</v>
      </c>
      <c r="F210" s="197">
        <f>C210*E210</f>
        <v>4880</v>
      </c>
      <c r="G210" s="200">
        <f>E210*0.3</f>
        <v>1464</v>
      </c>
      <c r="H210" s="197">
        <f>C210*G210</f>
        <v>1464</v>
      </c>
      <c r="I210" s="197">
        <f>F210+H210</f>
        <v>6344</v>
      </c>
      <c r="J210" s="216"/>
    </row>
    <row r="211" spans="1:10" s="25" customFormat="1" ht="22.5" customHeight="1">
      <c r="A211" s="209" t="s">
        <v>90</v>
      </c>
      <c r="B211" s="208" t="s">
        <v>46</v>
      </c>
      <c r="C211" s="200">
        <v>1</v>
      </c>
      <c r="D211" s="200" t="s">
        <v>29</v>
      </c>
      <c r="E211" s="197">
        <f>ROUND((C$203+C$204)*17,-1)</f>
        <v>3130</v>
      </c>
      <c r="F211" s="197">
        <f>C211*E211</f>
        <v>3130</v>
      </c>
      <c r="G211" s="200">
        <f>E211*0.3</f>
        <v>939</v>
      </c>
      <c r="H211" s="197">
        <f>C211*G211</f>
        <v>939</v>
      </c>
      <c r="I211" s="197">
        <f>F211+H211</f>
        <v>4069</v>
      </c>
      <c r="J211" s="216"/>
    </row>
    <row r="212" spans="1:10" s="25" customFormat="1" ht="22.5" customHeight="1">
      <c r="A212" s="136"/>
      <c r="B212" s="137" t="s">
        <v>76</v>
      </c>
      <c r="C212" s="138"/>
      <c r="D212" s="138"/>
      <c r="E212" s="139"/>
      <c r="F212" s="139">
        <f>SUM(F202:F211)</f>
        <v>44731</v>
      </c>
      <c r="G212" s="139"/>
      <c r="H212" s="139">
        <f>SUM(H202:H211)</f>
        <v>20953</v>
      </c>
      <c r="I212" s="139">
        <f>SUM(I202:I211)</f>
        <v>65684</v>
      </c>
      <c r="J212" s="139"/>
    </row>
    <row r="213" spans="1:10" s="25" customFormat="1" ht="22.5" customHeight="1">
      <c r="A213" s="218">
        <v>3.3</v>
      </c>
      <c r="B213" s="219" t="s">
        <v>52</v>
      </c>
      <c r="C213" s="220"/>
      <c r="D213" s="221"/>
      <c r="E213" s="221"/>
      <c r="F213" s="197"/>
      <c r="G213" s="197"/>
      <c r="H213" s="197"/>
      <c r="I213" s="197"/>
      <c r="J213" s="197"/>
    </row>
    <row r="214" spans="1:10" ht="22.5" customHeight="1">
      <c r="A214" s="193" t="s">
        <v>53</v>
      </c>
      <c r="B214" s="222" t="s">
        <v>73</v>
      </c>
      <c r="C214" s="220"/>
      <c r="D214" s="221"/>
      <c r="E214" s="221"/>
      <c r="F214" s="197"/>
      <c r="G214" s="197"/>
      <c r="H214" s="197"/>
      <c r="I214" s="197"/>
      <c r="J214" s="197"/>
    </row>
    <row r="215" spans="1:10" ht="22.5" customHeight="1">
      <c r="A215" s="193"/>
      <c r="B215" s="194" t="s">
        <v>39</v>
      </c>
      <c r="C215" s="220">
        <v>80</v>
      </c>
      <c r="D215" s="220" t="s">
        <v>26</v>
      </c>
      <c r="E215" s="221">
        <f>SUM(E203)</f>
        <v>52</v>
      </c>
      <c r="F215" s="197">
        <f>C215*E215</f>
        <v>4160</v>
      </c>
      <c r="G215" s="197">
        <v>40</v>
      </c>
      <c r="H215" s="197">
        <f>C215*G215</f>
        <v>3200</v>
      </c>
      <c r="I215" s="197">
        <f>F215+H215</f>
        <v>7360</v>
      </c>
      <c r="J215" s="197"/>
    </row>
    <row r="216" spans="1:10" s="25" customFormat="1" ht="22.5" customHeight="1">
      <c r="A216" s="205" t="s">
        <v>54</v>
      </c>
      <c r="B216" s="194" t="s">
        <v>75</v>
      </c>
      <c r="C216" s="200">
        <v>1</v>
      </c>
      <c r="D216" s="200" t="s">
        <v>29</v>
      </c>
      <c r="E216" s="197">
        <f>F215*0.35</f>
        <v>1456</v>
      </c>
      <c r="F216" s="197">
        <f>C216*E216</f>
        <v>1456</v>
      </c>
      <c r="G216" s="200">
        <f>E216*0.3</f>
        <v>436.8</v>
      </c>
      <c r="H216" s="197">
        <f>C216*G216</f>
        <v>436.8</v>
      </c>
      <c r="I216" s="197">
        <f>F216+H216</f>
        <v>1892.8</v>
      </c>
      <c r="J216" s="216"/>
    </row>
    <row r="217" spans="1:10" s="25" customFormat="1" ht="22.5" customHeight="1">
      <c r="A217" s="205" t="s">
        <v>55</v>
      </c>
      <c r="B217" s="194" t="s">
        <v>71</v>
      </c>
      <c r="C217" s="200">
        <v>1</v>
      </c>
      <c r="D217" s="200" t="s">
        <v>29</v>
      </c>
      <c r="E217" s="197">
        <f>C215/2*30</f>
        <v>1200</v>
      </c>
      <c r="F217" s="197">
        <f>C217*E217</f>
        <v>1200</v>
      </c>
      <c r="G217" s="200">
        <f>E217*0.3</f>
        <v>360</v>
      </c>
      <c r="H217" s="197">
        <f>C217*G217</f>
        <v>360</v>
      </c>
      <c r="I217" s="197">
        <f>F217+H217</f>
        <v>1560</v>
      </c>
      <c r="J217" s="216"/>
    </row>
    <row r="218" spans="1:10" s="25" customFormat="1" ht="22.5" customHeight="1">
      <c r="A218" s="206" t="s">
        <v>56</v>
      </c>
      <c r="B218" s="208" t="s">
        <v>46</v>
      </c>
      <c r="C218" s="200">
        <v>1</v>
      </c>
      <c r="D218" s="200" t="s">
        <v>29</v>
      </c>
      <c r="E218" s="197">
        <f>ROUND(C215*17,-1)</f>
        <v>1360</v>
      </c>
      <c r="F218" s="197">
        <f>C218*E218</f>
        <v>1360</v>
      </c>
      <c r="G218" s="200">
        <f>E218*0.3</f>
        <v>408</v>
      </c>
      <c r="H218" s="197">
        <f>C218*G218</f>
        <v>408</v>
      </c>
      <c r="I218" s="197">
        <f>F218+H218</f>
        <v>1768</v>
      </c>
      <c r="J218" s="216"/>
    </row>
    <row r="219" spans="1:10" s="25" customFormat="1" ht="22.5" customHeight="1">
      <c r="A219" s="136"/>
      <c r="B219" s="137" t="s">
        <v>77</v>
      </c>
      <c r="C219" s="138"/>
      <c r="D219" s="138"/>
      <c r="E219" s="139"/>
      <c r="F219" s="139">
        <f>SUM(F215:F218)</f>
        <v>8176</v>
      </c>
      <c r="G219" s="139"/>
      <c r="H219" s="139">
        <f>SUM(H215:H218)</f>
        <v>4404.8</v>
      </c>
      <c r="I219" s="139">
        <f>SUM(I215:I218)</f>
        <v>12580.8</v>
      </c>
      <c r="J219" s="139"/>
    </row>
    <row r="220" spans="1:10" s="207" customFormat="1" ht="22.5" customHeight="1">
      <c r="A220" s="218">
        <v>3.4</v>
      </c>
      <c r="B220" s="219" t="s">
        <v>250</v>
      </c>
      <c r="C220" s="220"/>
      <c r="D220" s="221"/>
      <c r="E220" s="221"/>
      <c r="F220" s="197"/>
      <c r="G220" s="197"/>
      <c r="H220" s="197"/>
      <c r="I220" s="197"/>
      <c r="J220" s="197"/>
    </row>
    <row r="221" spans="1:10" s="207" customFormat="1" ht="22.5" customHeight="1">
      <c r="A221" s="206" t="s">
        <v>251</v>
      </c>
      <c r="B221" s="223" t="s">
        <v>252</v>
      </c>
      <c r="C221" s="200">
        <v>2</v>
      </c>
      <c r="D221" s="200" t="s">
        <v>24</v>
      </c>
      <c r="E221" s="197">
        <v>35000</v>
      </c>
      <c r="F221" s="197">
        <f>C221*E221</f>
        <v>70000</v>
      </c>
      <c r="G221" s="197">
        <v>7500</v>
      </c>
      <c r="H221" s="197">
        <f>C221*G221</f>
        <v>15000</v>
      </c>
      <c r="I221" s="197">
        <f>F221+H221</f>
        <v>85000</v>
      </c>
      <c r="J221" s="197"/>
    </row>
    <row r="222" spans="1:10" s="207" customFormat="1" ht="22.5" customHeight="1">
      <c r="A222" s="205"/>
      <c r="B222" s="224" t="s">
        <v>253</v>
      </c>
      <c r="C222" s="200"/>
      <c r="D222" s="200"/>
      <c r="E222" s="197"/>
      <c r="F222" s="197">
        <f t="shared" ref="F222:F223" si="28">C222*E222</f>
        <v>0</v>
      </c>
      <c r="G222" s="197"/>
      <c r="H222" s="197">
        <f t="shared" ref="H222:H223" si="29">C222*G222</f>
        <v>0</v>
      </c>
      <c r="I222" s="197">
        <f>F222+H222</f>
        <v>0</v>
      </c>
      <c r="J222" s="197"/>
    </row>
    <row r="223" spans="1:10" s="207" customFormat="1" ht="22.5" customHeight="1">
      <c r="A223" s="205">
        <v>3.42</v>
      </c>
      <c r="B223" s="224" t="s">
        <v>252</v>
      </c>
      <c r="C223" s="200">
        <v>1</v>
      </c>
      <c r="D223" s="200" t="s">
        <v>24</v>
      </c>
      <c r="E223" s="197">
        <v>8500</v>
      </c>
      <c r="F223" s="197">
        <f t="shared" si="28"/>
        <v>8500</v>
      </c>
      <c r="G223" s="197">
        <v>3500</v>
      </c>
      <c r="H223" s="197">
        <f t="shared" si="29"/>
        <v>3500</v>
      </c>
      <c r="I223" s="197">
        <f>F223+H223</f>
        <v>12000</v>
      </c>
      <c r="J223" s="197"/>
    </row>
    <row r="224" spans="1:10" s="207" customFormat="1" ht="22.5" customHeight="1">
      <c r="A224" s="205"/>
      <c r="B224" s="224" t="s">
        <v>264</v>
      </c>
      <c r="C224" s="200"/>
      <c r="D224" s="200"/>
      <c r="E224" s="197"/>
      <c r="F224" s="197"/>
      <c r="G224" s="197"/>
      <c r="H224" s="197"/>
      <c r="I224" s="197"/>
      <c r="J224" s="197"/>
    </row>
    <row r="225" spans="1:18" s="25" customFormat="1" ht="22.5" customHeight="1">
      <c r="A225" s="136"/>
      <c r="B225" s="137" t="s">
        <v>254</v>
      </c>
      <c r="C225" s="138"/>
      <c r="D225" s="138"/>
      <c r="E225" s="139"/>
      <c r="F225" s="139">
        <f>SUM(F221:F224)</f>
        <v>78500</v>
      </c>
      <c r="G225" s="139"/>
      <c r="H225" s="139">
        <f>SUM(H221:H224)</f>
        <v>18500</v>
      </c>
      <c r="I225" s="139">
        <f>SUM(I221:I224)</f>
        <v>97000</v>
      </c>
      <c r="J225" s="139"/>
    </row>
    <row r="226" spans="1:18" s="207" customFormat="1" ht="22.5" customHeight="1">
      <c r="A226" s="225"/>
      <c r="B226" s="225" t="s">
        <v>255</v>
      </c>
      <c r="C226" s="24"/>
      <c r="D226" s="23"/>
      <c r="E226" s="23"/>
      <c r="F226" s="23">
        <f>SUM(F225,F219,F212,F200)</f>
        <v>234790</v>
      </c>
      <c r="G226" s="23">
        <f t="shared" ref="G226" si="30">SUM(G225,G219,G212,G200)</f>
        <v>0</v>
      </c>
      <c r="H226" s="23">
        <f>SUM(H225,H219,H212,H200)</f>
        <v>66680.800000000003</v>
      </c>
      <c r="I226" s="23">
        <f>SUM(I225,I219,I212,I200)</f>
        <v>301470.8</v>
      </c>
      <c r="J226" s="24"/>
    </row>
    <row r="227" spans="1:18" s="25" customFormat="1" ht="22.5" customHeight="1">
      <c r="A227" s="226">
        <v>4</v>
      </c>
      <c r="B227" s="227" t="s">
        <v>256</v>
      </c>
      <c r="C227" s="155"/>
      <c r="D227" s="157"/>
      <c r="E227" s="158"/>
      <c r="F227" s="155"/>
      <c r="G227" s="158"/>
      <c r="H227" s="155"/>
      <c r="I227" s="155" t="s">
        <v>91</v>
      </c>
      <c r="J227" s="155"/>
      <c r="K227" s="228"/>
      <c r="L227" s="228"/>
      <c r="M227" s="228"/>
      <c r="N227" s="228"/>
      <c r="O227" s="228"/>
      <c r="P227" s="228"/>
      <c r="Q227" s="228"/>
      <c r="R227" s="228"/>
    </row>
    <row r="228" spans="1:18" s="115" customFormat="1" ht="22.5" customHeight="1">
      <c r="A228" s="229">
        <v>4.0999999999999996</v>
      </c>
      <c r="B228" s="230" t="s">
        <v>57</v>
      </c>
      <c r="C228" s="231">
        <v>1</v>
      </c>
      <c r="D228" s="231" t="s">
        <v>24</v>
      </c>
      <c r="E228" s="232">
        <v>25000</v>
      </c>
      <c r="F228" s="232">
        <f>C228*E228</f>
        <v>25000</v>
      </c>
      <c r="G228" s="232">
        <v>1500</v>
      </c>
      <c r="H228" s="232">
        <f>C228*G228</f>
        <v>1500</v>
      </c>
      <c r="I228" s="232">
        <f>F228+H228</f>
        <v>26500</v>
      </c>
      <c r="J228" s="233"/>
    </row>
    <row r="229" spans="1:18" s="236" customFormat="1" ht="22.5" customHeight="1">
      <c r="A229" s="234"/>
      <c r="B229" s="235" t="s">
        <v>67</v>
      </c>
      <c r="C229" s="231"/>
      <c r="D229" s="231"/>
      <c r="E229" s="232"/>
      <c r="F229" s="232"/>
      <c r="G229" s="232"/>
      <c r="H229" s="232"/>
      <c r="I229" s="232"/>
      <c r="J229" s="233"/>
    </row>
    <row r="230" spans="1:18" s="25" customFormat="1" ht="22.5" customHeight="1">
      <c r="A230" s="136"/>
      <c r="B230" s="137" t="s">
        <v>78</v>
      </c>
      <c r="C230" s="138"/>
      <c r="D230" s="138"/>
      <c r="E230" s="139"/>
      <c r="F230" s="139">
        <f>SUM(F228:F229)</f>
        <v>25000</v>
      </c>
      <c r="G230" s="139">
        <v>0</v>
      </c>
      <c r="H230" s="139">
        <f>SUM(H228)</f>
        <v>1500</v>
      </c>
      <c r="I230" s="139">
        <f>SUM(I228)</f>
        <v>26500</v>
      </c>
      <c r="J230" s="139"/>
    </row>
    <row r="231" spans="1:18" s="115" customFormat="1" ht="22.5" customHeight="1">
      <c r="A231" s="229">
        <v>4.2</v>
      </c>
      <c r="B231" s="230" t="s">
        <v>58</v>
      </c>
      <c r="C231" s="231"/>
      <c r="D231" s="231"/>
      <c r="E231" s="232"/>
      <c r="F231" s="232"/>
      <c r="G231" s="232"/>
      <c r="H231" s="232"/>
      <c r="I231" s="232"/>
      <c r="J231" s="233"/>
    </row>
    <row r="232" spans="1:18" s="115" customFormat="1" ht="22.5" customHeight="1">
      <c r="A232" s="229"/>
      <c r="B232" s="237" t="s">
        <v>257</v>
      </c>
      <c r="C232" s="238">
        <v>149</v>
      </c>
      <c r="D232" s="231" t="s">
        <v>64</v>
      </c>
      <c r="E232" s="238">
        <v>51</v>
      </c>
      <c r="F232" s="232">
        <f>C232*E232</f>
        <v>7599</v>
      </c>
      <c r="G232" s="238">
        <v>12</v>
      </c>
      <c r="H232" s="232">
        <f>C232*G232</f>
        <v>1788</v>
      </c>
      <c r="I232" s="232">
        <f>F232+H232</f>
        <v>9387</v>
      </c>
      <c r="J232" s="233"/>
    </row>
    <row r="233" spans="1:18" s="115" customFormat="1" ht="22.5" customHeight="1">
      <c r="A233" s="239"/>
      <c r="B233" s="240" t="s">
        <v>110</v>
      </c>
      <c r="C233" s="238">
        <v>1</v>
      </c>
      <c r="D233" s="231" t="s">
        <v>65</v>
      </c>
      <c r="E233" s="241">
        <f>SUM(F232)*0.3</f>
        <v>2279.6999999999998</v>
      </c>
      <c r="F233" s="232">
        <f>C233*E233</f>
        <v>2279.6999999999998</v>
      </c>
      <c r="G233" s="238">
        <f>SUM(E233)*0.3</f>
        <v>683.91</v>
      </c>
      <c r="H233" s="232">
        <f>C233*G233</f>
        <v>683.91</v>
      </c>
      <c r="I233" s="232">
        <f>F233+H233</f>
        <v>2963.6099999999997</v>
      </c>
      <c r="J233" s="233"/>
    </row>
    <row r="234" spans="1:18" s="25" customFormat="1" ht="22.5" customHeight="1">
      <c r="A234" s="136"/>
      <c r="B234" s="137" t="s">
        <v>79</v>
      </c>
      <c r="C234" s="138"/>
      <c r="D234" s="138"/>
      <c r="E234" s="139"/>
      <c r="F234" s="139">
        <f>SUM(F232:F233)</f>
        <v>9878.7000000000007</v>
      </c>
      <c r="G234" s="139"/>
      <c r="H234" s="139">
        <f>SUM(H232:H233)</f>
        <v>2471.91</v>
      </c>
      <c r="I234" s="139">
        <f>SUM(I232:I233)</f>
        <v>12350.61</v>
      </c>
      <c r="J234" s="139"/>
    </row>
    <row r="235" spans="1:18" s="115" customFormat="1" ht="22.5" customHeight="1">
      <c r="A235" s="229">
        <v>4.3</v>
      </c>
      <c r="B235" s="230" t="s">
        <v>59</v>
      </c>
      <c r="C235" s="242"/>
      <c r="D235" s="242"/>
      <c r="E235" s="243"/>
      <c r="F235" s="232"/>
      <c r="G235" s="243"/>
      <c r="H235" s="243"/>
      <c r="I235" s="243"/>
      <c r="J235" s="244"/>
    </row>
    <row r="236" spans="1:18" s="115" customFormat="1" ht="22.5" customHeight="1">
      <c r="A236" s="239"/>
      <c r="B236" s="245" t="s">
        <v>80</v>
      </c>
      <c r="C236" s="238">
        <v>149</v>
      </c>
      <c r="D236" s="231" t="s">
        <v>64</v>
      </c>
      <c r="E236" s="158">
        <v>65</v>
      </c>
      <c r="F236" s="232">
        <f>C236*E236</f>
        <v>9685</v>
      </c>
      <c r="G236" s="238">
        <v>26</v>
      </c>
      <c r="H236" s="232">
        <f>C236*G236</f>
        <v>3874</v>
      </c>
      <c r="I236" s="232">
        <f>F236+H236</f>
        <v>13559</v>
      </c>
      <c r="J236" s="233"/>
    </row>
    <row r="237" spans="1:18" s="115" customFormat="1" ht="22.5" customHeight="1">
      <c r="A237" s="229"/>
      <c r="B237" s="237" t="s">
        <v>111</v>
      </c>
      <c r="C237" s="238">
        <v>1</v>
      </c>
      <c r="D237" s="231" t="s">
        <v>65</v>
      </c>
      <c r="E237" s="238">
        <f>SUM(F236)*0.3</f>
        <v>2905.5</v>
      </c>
      <c r="F237" s="232">
        <f>C237*E237</f>
        <v>2905.5</v>
      </c>
      <c r="G237" s="238">
        <f>SUM(F237)*0.3</f>
        <v>871.65</v>
      </c>
      <c r="H237" s="232">
        <f>C237*G237</f>
        <v>871.65</v>
      </c>
      <c r="I237" s="232">
        <f>F237+H237</f>
        <v>3777.15</v>
      </c>
      <c r="J237" s="233"/>
    </row>
    <row r="238" spans="1:18" s="25" customFormat="1" ht="22.5" customHeight="1">
      <c r="A238" s="136"/>
      <c r="B238" s="137" t="s">
        <v>81</v>
      </c>
      <c r="C238" s="138"/>
      <c r="D238" s="138"/>
      <c r="E238" s="139"/>
      <c r="F238" s="139">
        <f>SUM(F236:F237)</f>
        <v>12590.5</v>
      </c>
      <c r="G238" s="139"/>
      <c r="H238" s="139">
        <f>SUM(H236:H237)</f>
        <v>4745.6499999999996</v>
      </c>
      <c r="I238" s="139">
        <f>SUM(I236:I237)</f>
        <v>17336.150000000001</v>
      </c>
      <c r="J238" s="139"/>
    </row>
    <row r="239" spans="1:18" s="115" customFormat="1" ht="22.5" customHeight="1">
      <c r="A239" s="229">
        <v>4.4000000000000004</v>
      </c>
      <c r="B239" s="246" t="s">
        <v>60</v>
      </c>
      <c r="C239" s="242"/>
      <c r="D239" s="242"/>
      <c r="E239" s="243"/>
      <c r="F239" s="232"/>
      <c r="G239" s="243"/>
      <c r="H239" s="243"/>
      <c r="I239" s="243"/>
      <c r="J239" s="244"/>
    </row>
    <row r="240" spans="1:18" s="115" customFormat="1" ht="22.5" customHeight="1">
      <c r="A240" s="229"/>
      <c r="B240" s="240" t="s">
        <v>258</v>
      </c>
      <c r="C240" s="238">
        <v>9</v>
      </c>
      <c r="D240" s="231" t="s">
        <v>63</v>
      </c>
      <c r="E240" s="238">
        <v>550</v>
      </c>
      <c r="F240" s="232">
        <f>C240*E240</f>
        <v>4950</v>
      </c>
      <c r="G240" s="238">
        <v>90</v>
      </c>
      <c r="H240" s="232">
        <f>C240*G240</f>
        <v>810</v>
      </c>
      <c r="I240" s="232">
        <f>F240+H240</f>
        <v>5760</v>
      </c>
      <c r="J240" s="233"/>
    </row>
    <row r="241" spans="1:10" s="115" customFormat="1" ht="22.5" customHeight="1">
      <c r="A241" s="229"/>
      <c r="B241" s="237"/>
      <c r="C241" s="238"/>
      <c r="D241" s="231"/>
      <c r="E241" s="238"/>
      <c r="F241" s="232"/>
      <c r="G241" s="238"/>
      <c r="H241" s="232"/>
      <c r="I241" s="232"/>
      <c r="J241" s="233"/>
    </row>
    <row r="242" spans="1:10" s="25" customFormat="1" ht="22.5" customHeight="1">
      <c r="A242" s="136" t="s">
        <v>61</v>
      </c>
      <c r="B242" s="137" t="s">
        <v>82</v>
      </c>
      <c r="C242" s="138"/>
      <c r="D242" s="138"/>
      <c r="E242" s="139"/>
      <c r="F242" s="139">
        <f>SUM(F240:F241)</f>
        <v>4950</v>
      </c>
      <c r="G242" s="139">
        <v>0</v>
      </c>
      <c r="H242" s="139">
        <f>SUM(H240:H241)</f>
        <v>810</v>
      </c>
      <c r="I242" s="139">
        <f>SUM(I240:I241)</f>
        <v>5760</v>
      </c>
      <c r="J242" s="139"/>
    </row>
    <row r="243" spans="1:10" s="247" customFormat="1" ht="22.5" customHeight="1">
      <c r="A243" s="229">
        <v>4.5</v>
      </c>
      <c r="B243" s="246" t="s">
        <v>62</v>
      </c>
      <c r="C243" s="242"/>
      <c r="D243" s="242"/>
      <c r="E243" s="243"/>
      <c r="F243" s="232"/>
      <c r="G243" s="243"/>
      <c r="H243" s="243"/>
      <c r="I243" s="243"/>
      <c r="J243" s="244"/>
    </row>
    <row r="244" spans="1:10" s="115" customFormat="1" ht="22.5" customHeight="1">
      <c r="A244" s="229"/>
      <c r="B244" s="237" t="s">
        <v>259</v>
      </c>
      <c r="C244" s="238">
        <v>8</v>
      </c>
      <c r="D244" s="231" t="s">
        <v>63</v>
      </c>
      <c r="E244" s="238">
        <v>1380</v>
      </c>
      <c r="F244" s="232">
        <f>C244*E244</f>
        <v>11040</v>
      </c>
      <c r="G244" s="238">
        <v>135</v>
      </c>
      <c r="H244" s="232">
        <f>C244*G244</f>
        <v>1080</v>
      </c>
      <c r="I244" s="232">
        <f>F244+H244</f>
        <v>12120</v>
      </c>
      <c r="J244" s="233"/>
    </row>
    <row r="245" spans="1:10" s="115" customFormat="1" ht="22.5" customHeight="1">
      <c r="A245" s="229"/>
      <c r="B245" s="237" t="s">
        <v>260</v>
      </c>
      <c r="C245" s="238">
        <v>1</v>
      </c>
      <c r="D245" s="231" t="s">
        <v>63</v>
      </c>
      <c r="E245" s="238">
        <v>586</v>
      </c>
      <c r="F245" s="232">
        <f>C245*E245</f>
        <v>586</v>
      </c>
      <c r="G245" s="238">
        <v>135</v>
      </c>
      <c r="H245" s="232">
        <f>C245*G245</f>
        <v>135</v>
      </c>
      <c r="I245" s="232">
        <f>F245+H245</f>
        <v>721</v>
      </c>
      <c r="J245" s="233"/>
    </row>
    <row r="246" spans="1:10" s="247" customFormat="1" ht="22.5" customHeight="1">
      <c r="A246" s="239"/>
      <c r="B246" s="237" t="s">
        <v>261</v>
      </c>
      <c r="C246" s="231">
        <v>6</v>
      </c>
      <c r="D246" s="231" t="s">
        <v>63</v>
      </c>
      <c r="E246" s="232">
        <v>1060</v>
      </c>
      <c r="F246" s="232">
        <f>C246*E246</f>
        <v>6360</v>
      </c>
      <c r="G246" s="232">
        <v>135</v>
      </c>
      <c r="H246" s="232">
        <f>C246*G246</f>
        <v>810</v>
      </c>
      <c r="I246" s="232">
        <f>F246+H246</f>
        <v>7170</v>
      </c>
      <c r="J246" s="233"/>
    </row>
    <row r="247" spans="1:10" s="115" customFormat="1" ht="22.5" customHeight="1">
      <c r="A247" s="239"/>
      <c r="B247" s="237" t="s">
        <v>262</v>
      </c>
      <c r="C247" s="231"/>
      <c r="D247" s="231"/>
      <c r="E247" s="232"/>
      <c r="F247" s="232"/>
      <c r="G247" s="232"/>
      <c r="H247" s="232"/>
      <c r="I247" s="232"/>
      <c r="J247" s="233"/>
    </row>
    <row r="248" spans="1:10" s="25" customFormat="1" ht="22.5" customHeight="1">
      <c r="A248" s="136"/>
      <c r="B248" s="137" t="s">
        <v>83</v>
      </c>
      <c r="C248" s="138"/>
      <c r="D248" s="138"/>
      <c r="E248" s="139"/>
      <c r="F248" s="139">
        <f>SUM(F244:F247)</f>
        <v>17986</v>
      </c>
      <c r="G248" s="139">
        <v>0</v>
      </c>
      <c r="H248" s="139">
        <f>SUM(H244:H247)</f>
        <v>2025</v>
      </c>
      <c r="I248" s="139">
        <f>SUM(I244:I247)</f>
        <v>20011</v>
      </c>
      <c r="J248" s="139"/>
    </row>
    <row r="249" spans="1:10" s="115" customFormat="1" ht="22.5" customHeight="1">
      <c r="A249" s="248"/>
      <c r="B249" s="249" t="s">
        <v>263</v>
      </c>
      <c r="C249" s="250"/>
      <c r="D249" s="250"/>
      <c r="E249" s="251"/>
      <c r="F249" s="252">
        <f>SUM(F230,F234,F238,F242,F248)</f>
        <v>70405.2</v>
      </c>
      <c r="G249" s="252">
        <f t="shared" ref="G249:H249" si="31">SUM(G230,G234,G238,G242,G248)</f>
        <v>0</v>
      </c>
      <c r="H249" s="252">
        <f t="shared" si="31"/>
        <v>11552.56</v>
      </c>
      <c r="I249" s="252">
        <f>SUM(I230,I234,I238,I242,I248)</f>
        <v>81957.760000000009</v>
      </c>
      <c r="J249" s="253"/>
    </row>
    <row r="250" spans="1:10" ht="21.75" customHeight="1">
      <c r="A250" s="254">
        <v>5</v>
      </c>
      <c r="B250" s="255" t="s">
        <v>240</v>
      </c>
      <c r="C250" s="256">
        <v>1</v>
      </c>
      <c r="D250" s="257" t="s">
        <v>63</v>
      </c>
      <c r="E250" s="238">
        <v>520000</v>
      </c>
      <c r="F250" s="232">
        <f>C250*E250</f>
        <v>520000</v>
      </c>
      <c r="G250" s="238"/>
      <c r="H250" s="232">
        <f>C250*G250</f>
        <v>0</v>
      </c>
      <c r="I250" s="232">
        <f>F250+H250</f>
        <v>520000</v>
      </c>
      <c r="J250" s="258"/>
    </row>
    <row r="251" spans="1:10" ht="21.75" customHeight="1">
      <c r="A251" s="259"/>
      <c r="B251" s="260" t="s">
        <v>265</v>
      </c>
      <c r="C251" s="256"/>
      <c r="D251" s="257"/>
      <c r="E251" s="158"/>
      <c r="F251" s="157"/>
      <c r="G251" s="158"/>
      <c r="H251" s="155"/>
      <c r="I251" s="155"/>
      <c r="J251" s="258"/>
    </row>
    <row r="252" spans="1:10" ht="21.75" customHeight="1">
      <c r="A252" s="259"/>
      <c r="B252" s="260" t="s">
        <v>266</v>
      </c>
      <c r="C252" s="256"/>
      <c r="D252" s="257"/>
      <c r="E252" s="158"/>
      <c r="F252" s="157"/>
      <c r="G252" s="158"/>
      <c r="H252" s="155"/>
      <c r="I252" s="155"/>
      <c r="J252" s="258"/>
    </row>
    <row r="253" spans="1:10" ht="21.75" customHeight="1">
      <c r="A253" s="259"/>
      <c r="B253" s="260" t="s">
        <v>267</v>
      </c>
      <c r="C253" s="256"/>
      <c r="D253" s="257"/>
      <c r="E253" s="158"/>
      <c r="F253" s="157"/>
      <c r="G253" s="158"/>
      <c r="H253" s="155"/>
      <c r="I253" s="155"/>
      <c r="J253" s="258"/>
    </row>
    <row r="254" spans="1:10" ht="21.75" customHeight="1">
      <c r="A254" s="248"/>
      <c r="B254" s="249" t="s">
        <v>268</v>
      </c>
      <c r="C254" s="250"/>
      <c r="D254" s="250"/>
      <c r="E254" s="251"/>
      <c r="F254" s="252">
        <f>SUM(F250:F251)</f>
        <v>520000</v>
      </c>
      <c r="G254" s="252">
        <v>0</v>
      </c>
      <c r="H254" s="252">
        <f>SUM(H250:H251)</f>
        <v>0</v>
      </c>
      <c r="I254" s="252">
        <f>SUM(I250:I251)</f>
        <v>520000</v>
      </c>
      <c r="J254" s="253"/>
    </row>
    <row r="255" spans="1:10" ht="21.75" customHeight="1">
      <c r="A255" s="71"/>
      <c r="C255" s="73"/>
      <c r="D255" s="74"/>
    </row>
    <row r="256" spans="1:10" ht="21.75" customHeight="1">
      <c r="A256" s="71"/>
      <c r="C256" s="73"/>
      <c r="D256" s="74"/>
    </row>
    <row r="257" spans="1:4" ht="21.75" customHeight="1">
      <c r="A257" s="71"/>
      <c r="C257" s="73"/>
      <c r="D257" s="74"/>
    </row>
    <row r="258" spans="1:4" ht="21.75" customHeight="1">
      <c r="A258" s="71"/>
      <c r="C258" s="73"/>
      <c r="D258" s="74"/>
    </row>
    <row r="259" spans="1:4" ht="21.75" customHeight="1">
      <c r="A259" s="71"/>
      <c r="C259" s="73"/>
      <c r="D259" s="74"/>
    </row>
    <row r="260" spans="1:4" ht="21.75" customHeight="1">
      <c r="A260" s="71"/>
      <c r="C260" s="73"/>
      <c r="D260" s="74"/>
    </row>
    <row r="261" spans="1:4" ht="21.75" customHeight="1">
      <c r="A261" s="71"/>
      <c r="C261" s="73"/>
      <c r="D261" s="74"/>
    </row>
    <row r="262" spans="1:4" ht="21.75" customHeight="1">
      <c r="A262" s="71"/>
      <c r="C262" s="73"/>
      <c r="D262" s="74"/>
    </row>
    <row r="263" spans="1:4" ht="21.75" customHeight="1">
      <c r="A263" s="71"/>
      <c r="C263" s="73"/>
      <c r="D263" s="74"/>
    </row>
    <row r="264" spans="1:4" ht="21.75" customHeight="1">
      <c r="A264" s="71"/>
      <c r="C264" s="73"/>
      <c r="D264" s="74"/>
    </row>
    <row r="265" spans="1:4" ht="21.75" customHeight="1">
      <c r="A265" s="71"/>
      <c r="C265" s="73"/>
      <c r="D265" s="74"/>
    </row>
    <row r="266" spans="1:4" ht="21.75" customHeight="1">
      <c r="A266" s="71"/>
      <c r="C266" s="73"/>
      <c r="D266" s="74"/>
    </row>
    <row r="267" spans="1:4" ht="21.75" customHeight="1">
      <c r="C267" s="73"/>
      <c r="D267" s="74"/>
    </row>
    <row r="268" spans="1:4" ht="21.75" customHeight="1">
      <c r="C268" s="73"/>
      <c r="D268" s="74"/>
    </row>
    <row r="269" spans="1:4" ht="21.75" customHeight="1">
      <c r="C269" s="73"/>
      <c r="D269" s="74"/>
    </row>
    <row r="270" spans="1:4" ht="21.75" customHeight="1">
      <c r="C270" s="73"/>
      <c r="D270" s="74"/>
    </row>
    <row r="271" spans="1:4" ht="21.75" customHeight="1">
      <c r="C271" s="73"/>
      <c r="D271" s="74"/>
    </row>
    <row r="272" spans="1:4" ht="21.75" customHeight="1">
      <c r="C272" s="73"/>
      <c r="D272" s="74"/>
    </row>
  </sheetData>
  <mergeCells count="6">
    <mergeCell ref="J4:J5"/>
    <mergeCell ref="A4:A5"/>
    <mergeCell ref="B4:B5"/>
    <mergeCell ref="C4:C5"/>
    <mergeCell ref="D4:D5"/>
    <mergeCell ref="I4:I5"/>
  </mergeCells>
  <printOptions horizontalCentered="1"/>
  <pageMargins left="0.39305555555555599" right="0.35416666666666702" top="0.59027777777777801" bottom="0.98402777777777795" header="0.35416666666666702" footer="0.196527777777778"/>
  <pageSetup paperSize="9" scale="65" firstPageNumber="359" fitToHeight="0" orientation="portrait" useFirstPageNumber="1" r:id="rId1"/>
  <headerFooter alignWithMargins="0">
    <oddFooter>&amp;Lหมายเหตุ
  - ความถูกต้องของตัวเลขปริมาณงานตามแบบรูปรายการ และประมาณราคา ให้ผู้เสนอราคาตรวจสอบรายการให้เป็นไปตามแบบรูปและรายละเอียดประกอบแบบ
ทั้งนี้ ให้เป็นความรับผิดชอบของผู้เสนอราคา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I22"/>
  <sheetViews>
    <sheetView zoomScale="85" zoomScaleNormal="85" workbookViewId="0">
      <selection activeCell="G10" sqref="G10"/>
    </sheetView>
  </sheetViews>
  <sheetFormatPr defaultColWidth="18" defaultRowHeight="24"/>
  <cols>
    <col min="1" max="1" width="9.42578125" style="494" customWidth="1"/>
    <col min="2" max="3" width="20.85546875" style="494" customWidth="1"/>
    <col min="4" max="4" width="27.5703125" style="494" customWidth="1"/>
    <col min="5" max="6" width="12.28515625" style="494" customWidth="1"/>
    <col min="7" max="7" width="35.140625" style="494" customWidth="1"/>
    <col min="8" max="9" width="12.28515625" style="494" customWidth="1"/>
    <col min="10" max="16384" width="18" style="494"/>
  </cols>
  <sheetData>
    <row r="1" spans="1:9">
      <c r="A1" s="691" t="s">
        <v>344</v>
      </c>
      <c r="B1" s="691"/>
      <c r="C1" s="691"/>
      <c r="D1" s="691"/>
      <c r="E1" s="691"/>
      <c r="F1" s="691"/>
      <c r="G1" s="691"/>
      <c r="H1" s="691"/>
      <c r="I1" s="691"/>
    </row>
    <row r="2" spans="1:9">
      <c r="A2" s="692" t="s">
        <v>345</v>
      </c>
      <c r="B2" s="692"/>
      <c r="C2" s="692"/>
      <c r="D2" s="692"/>
      <c r="E2" s="692"/>
      <c r="F2" s="692"/>
      <c r="G2" s="692"/>
      <c r="H2" s="692"/>
      <c r="I2" s="692"/>
    </row>
    <row r="3" spans="1:9">
      <c r="A3" s="689" t="s">
        <v>355</v>
      </c>
      <c r="B3" s="689"/>
      <c r="C3" s="689"/>
      <c r="D3" s="689"/>
      <c r="E3" s="689"/>
      <c r="F3" s="689"/>
      <c r="G3" s="689"/>
      <c r="H3" s="689"/>
      <c r="I3" s="689"/>
    </row>
    <row r="4" spans="1:9">
      <c r="A4" s="689" t="s">
        <v>284</v>
      </c>
      <c r="B4" s="689"/>
      <c r="C4" s="689"/>
      <c r="D4" s="689"/>
      <c r="E4" s="689"/>
      <c r="F4" s="518"/>
      <c r="G4" s="689" t="s">
        <v>357</v>
      </c>
      <c r="H4" s="689"/>
      <c r="I4" s="689"/>
    </row>
    <row r="5" spans="1:9">
      <c r="A5" s="689" t="s">
        <v>356</v>
      </c>
      <c r="B5" s="689"/>
      <c r="C5" s="689"/>
      <c r="D5" s="689"/>
      <c r="E5" s="689"/>
      <c r="F5" s="519"/>
      <c r="G5" s="690" t="s">
        <v>346</v>
      </c>
      <c r="H5" s="690"/>
      <c r="I5" s="690"/>
    </row>
    <row r="6" spans="1:9" ht="24.75" thickBot="1">
      <c r="A6" s="683" t="s">
        <v>347</v>
      </c>
      <c r="B6" s="683"/>
      <c r="C6" s="683"/>
      <c r="D6" s="683"/>
      <c r="E6" s="683"/>
      <c r="F6" s="520"/>
      <c r="G6" s="684" t="s">
        <v>378</v>
      </c>
      <c r="H6" s="684"/>
      <c r="I6" s="684"/>
    </row>
    <row r="7" spans="1:9" ht="25.5" thickTop="1" thickBot="1"/>
    <row r="8" spans="1:9" ht="24.75" thickTop="1">
      <c r="A8" s="685" t="s">
        <v>0</v>
      </c>
      <c r="B8" s="685" t="s">
        <v>1</v>
      </c>
      <c r="C8" s="685"/>
      <c r="D8" s="685"/>
      <c r="E8" s="685" t="s">
        <v>340</v>
      </c>
      <c r="F8" s="685" t="s">
        <v>6</v>
      </c>
      <c r="G8" s="687" t="s">
        <v>348</v>
      </c>
      <c r="H8" s="685" t="s">
        <v>2</v>
      </c>
      <c r="I8" s="685"/>
    </row>
    <row r="9" spans="1:9" ht="24.75" thickBot="1">
      <c r="A9" s="686"/>
      <c r="B9" s="686"/>
      <c r="C9" s="686"/>
      <c r="D9" s="686"/>
      <c r="E9" s="686"/>
      <c r="F9" s="686"/>
      <c r="G9" s="688"/>
      <c r="H9" s="686"/>
      <c r="I9" s="686"/>
    </row>
    <row r="10" spans="1:9" ht="24.75" thickTop="1">
      <c r="A10" s="503">
        <v>1</v>
      </c>
      <c r="B10" s="677" t="str">
        <f>เหตุผลฯ!B23</f>
        <v xml:space="preserve">ค่าเช่าห้องน้ำเคลื่อนที่ </v>
      </c>
      <c r="C10" s="677"/>
      <c r="D10" s="677"/>
      <c r="E10" s="503">
        <v>1</v>
      </c>
      <c r="F10" s="503" t="s">
        <v>12</v>
      </c>
      <c r="G10" s="521">
        <f>เหตุผลฯ!F35</f>
        <v>147125</v>
      </c>
      <c r="H10" s="678"/>
      <c r="I10" s="678"/>
    </row>
    <row r="11" spans="1:9">
      <c r="A11" s="506"/>
      <c r="B11" s="679"/>
      <c r="C11" s="680"/>
      <c r="D11" s="681"/>
      <c r="E11" s="506"/>
      <c r="F11" s="522"/>
      <c r="G11" s="523"/>
      <c r="H11" s="676"/>
      <c r="I11" s="676"/>
    </row>
    <row r="12" spans="1:9">
      <c r="A12" s="506"/>
      <c r="B12" s="682"/>
      <c r="C12" s="682"/>
      <c r="D12" s="682"/>
      <c r="E12" s="506"/>
      <c r="F12" s="506"/>
      <c r="G12" s="523"/>
      <c r="H12" s="676"/>
      <c r="I12" s="676"/>
    </row>
    <row r="13" spans="1:9">
      <c r="A13" s="506"/>
      <c r="B13" s="675"/>
      <c r="C13" s="675"/>
      <c r="D13" s="675"/>
      <c r="E13" s="506"/>
      <c r="F13" s="506"/>
      <c r="G13" s="523"/>
      <c r="H13" s="676"/>
      <c r="I13" s="676"/>
    </row>
    <row r="14" spans="1:9">
      <c r="A14" s="506"/>
      <c r="B14" s="675"/>
      <c r="C14" s="675"/>
      <c r="D14" s="675"/>
      <c r="E14" s="506"/>
      <c r="F14" s="506"/>
      <c r="G14" s="523"/>
      <c r="H14" s="676"/>
      <c r="I14" s="676"/>
    </row>
    <row r="15" spans="1:9">
      <c r="A15" s="506"/>
      <c r="B15" s="675"/>
      <c r="C15" s="675"/>
      <c r="D15" s="675"/>
      <c r="E15" s="506"/>
      <c r="F15" s="506"/>
      <c r="G15" s="523"/>
      <c r="H15" s="676"/>
      <c r="I15" s="676"/>
    </row>
    <row r="16" spans="1:9">
      <c r="A16" s="506"/>
      <c r="B16" s="675"/>
      <c r="C16" s="675"/>
      <c r="D16" s="675"/>
      <c r="E16" s="506"/>
      <c r="F16" s="506"/>
      <c r="G16" s="523"/>
      <c r="H16" s="676"/>
      <c r="I16" s="676"/>
    </row>
    <row r="17" spans="1:9">
      <c r="A17" s="506"/>
      <c r="B17" s="675"/>
      <c r="C17" s="675"/>
      <c r="D17" s="675"/>
      <c r="E17" s="506"/>
      <c r="F17" s="506"/>
      <c r="G17" s="523"/>
      <c r="H17" s="676"/>
      <c r="I17" s="676"/>
    </row>
    <row r="18" spans="1:9">
      <c r="A18" s="506"/>
      <c r="B18" s="675"/>
      <c r="C18" s="675"/>
      <c r="D18" s="675"/>
      <c r="E18" s="506"/>
      <c r="F18" s="506"/>
      <c r="G18" s="523"/>
      <c r="H18" s="676"/>
      <c r="I18" s="676"/>
    </row>
    <row r="19" spans="1:9" ht="24.75" thickBot="1">
      <c r="A19" s="524"/>
      <c r="B19" s="671"/>
      <c r="C19" s="671"/>
      <c r="D19" s="671"/>
      <c r="E19" s="524"/>
      <c r="F19" s="524"/>
      <c r="G19" s="525"/>
      <c r="H19" s="672"/>
      <c r="I19" s="672"/>
    </row>
    <row r="20" spans="1:9" ht="25.5" thickTop="1" thickBot="1">
      <c r="A20" s="526"/>
      <c r="B20" s="673" t="s">
        <v>349</v>
      </c>
      <c r="C20" s="673"/>
      <c r="D20" s="673"/>
      <c r="E20" s="673"/>
      <c r="F20" s="673"/>
      <c r="G20" s="527">
        <f>SUM(G10:G19)</f>
        <v>147125</v>
      </c>
      <c r="H20" s="673"/>
      <c r="I20" s="673"/>
    </row>
    <row r="21" spans="1:9" ht="25.5" thickTop="1" thickBot="1">
      <c r="A21" s="526"/>
      <c r="B21" s="528"/>
      <c r="C21" s="528"/>
      <c r="D21" s="528"/>
      <c r="E21" s="528"/>
      <c r="F21" s="529" t="s">
        <v>350</v>
      </c>
      <c r="G21" s="674" t="str">
        <f>BAHTTEXT(G20)</f>
        <v>หนึ่งแสนสี่หมื่นเจ็ดพันหนึ่งร้อยยี่สิบห้าบาทถ้วน</v>
      </c>
      <c r="H21" s="674"/>
      <c r="I21" s="674"/>
    </row>
    <row r="22" spans="1:9" ht="24.75" thickTop="1"/>
  </sheetData>
  <mergeCells count="38">
    <mergeCell ref="A5:E5"/>
    <mergeCell ref="G5:I5"/>
    <mergeCell ref="A1:I1"/>
    <mergeCell ref="A2:I2"/>
    <mergeCell ref="A3:I3"/>
    <mergeCell ref="A4:E4"/>
    <mergeCell ref="G4:I4"/>
    <mergeCell ref="A6:E6"/>
    <mergeCell ref="G6:I6"/>
    <mergeCell ref="A8:A9"/>
    <mergeCell ref="B8:D9"/>
    <mergeCell ref="E8:E9"/>
    <mergeCell ref="F8:F9"/>
    <mergeCell ref="G8:G9"/>
    <mergeCell ref="H8:I9"/>
    <mergeCell ref="B10:D10"/>
    <mergeCell ref="H10:I10"/>
    <mergeCell ref="B11:D11"/>
    <mergeCell ref="H11:I11"/>
    <mergeCell ref="B12:D12"/>
    <mergeCell ref="H12:I12"/>
    <mergeCell ref="B13:D13"/>
    <mergeCell ref="H13:I13"/>
    <mergeCell ref="B14:D14"/>
    <mergeCell ref="H14:I14"/>
    <mergeCell ref="B15:D15"/>
    <mergeCell ref="H15:I15"/>
    <mergeCell ref="B16:D16"/>
    <mergeCell ref="H16:I16"/>
    <mergeCell ref="B17:D17"/>
    <mergeCell ref="H17:I17"/>
    <mergeCell ref="B18:D18"/>
    <mergeCell ref="H18:I18"/>
    <mergeCell ref="B19:D19"/>
    <mergeCell ref="H19:I19"/>
    <mergeCell ref="B20:F20"/>
    <mergeCell ref="H20:I20"/>
    <mergeCell ref="G21:I21"/>
  </mergeCells>
  <printOptions horizontalCentered="1"/>
  <pageMargins left="0.7" right="0.7" top="0.75" bottom="0.75" header="0.3" footer="0.3"/>
  <pageSetup paperSize="9" scale="58" fitToHeight="0" orientation="portrait" verticalDpi="597" r:id="rId1"/>
  <headerFooter>
    <oddHeader>&amp;Rปร.4(พ) แผ่นที่ 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:G36"/>
  <sheetViews>
    <sheetView topLeftCell="A10" workbookViewId="0">
      <selection activeCell="F36" sqref="F36"/>
    </sheetView>
  </sheetViews>
  <sheetFormatPr defaultColWidth="14.5703125" defaultRowHeight="24"/>
  <cols>
    <col min="1" max="1" width="10" style="494" customWidth="1"/>
    <col min="2" max="3" width="18" style="494" customWidth="1"/>
    <col min="4" max="4" width="35.85546875" style="494" customWidth="1"/>
    <col min="5" max="5" width="11.42578125" style="494" customWidth="1"/>
    <col min="6" max="6" width="23.7109375" style="494" customWidth="1"/>
    <col min="7" max="7" width="18" style="494" customWidth="1"/>
    <col min="8" max="16384" width="14.5703125" style="494"/>
  </cols>
  <sheetData>
    <row r="1" spans="1:7">
      <c r="A1" s="693" t="s">
        <v>327</v>
      </c>
      <c r="B1" s="693"/>
      <c r="C1" s="693"/>
      <c r="D1" s="693"/>
      <c r="E1" s="693"/>
      <c r="F1" s="693"/>
      <c r="G1" s="693"/>
    </row>
    <row r="2" spans="1:7">
      <c r="A2" s="693" t="s">
        <v>328</v>
      </c>
      <c r="B2" s="693"/>
      <c r="C2" s="693"/>
      <c r="D2" s="693"/>
      <c r="E2" s="693"/>
      <c r="F2" s="693"/>
      <c r="G2" s="693"/>
    </row>
    <row r="4" spans="1:7" s="497" customFormat="1">
      <c r="A4" s="495" t="s">
        <v>1</v>
      </c>
      <c r="B4" s="496" t="s">
        <v>351</v>
      </c>
      <c r="C4" s="495"/>
      <c r="D4" s="495"/>
      <c r="E4" s="495"/>
      <c r="F4" s="495"/>
      <c r="G4" s="495"/>
    </row>
    <row r="5" spans="1:7">
      <c r="A5" s="498" t="s">
        <v>329</v>
      </c>
      <c r="B5" s="498"/>
      <c r="C5" s="498" t="s">
        <v>352</v>
      </c>
      <c r="D5" s="498"/>
      <c r="E5" s="498"/>
      <c r="F5" s="498"/>
      <c r="G5" s="498"/>
    </row>
    <row r="6" spans="1:7">
      <c r="A6" s="498" t="s">
        <v>330</v>
      </c>
      <c r="B6" s="498"/>
      <c r="C6" s="499" t="s">
        <v>331</v>
      </c>
      <c r="D6" s="498"/>
      <c r="E6" s="498" t="s">
        <v>332</v>
      </c>
      <c r="F6" s="500"/>
      <c r="G6" s="498"/>
    </row>
    <row r="7" spans="1:7">
      <c r="A7" s="498" t="s">
        <v>333</v>
      </c>
      <c r="B7" s="498"/>
      <c r="C7" s="498" t="s">
        <v>331</v>
      </c>
      <c r="D7" s="498"/>
      <c r="E7" s="498"/>
      <c r="F7" s="498"/>
      <c r="G7" s="498"/>
    </row>
    <row r="8" spans="1:7">
      <c r="A8" s="498" t="s">
        <v>334</v>
      </c>
      <c r="B8" s="498"/>
      <c r="C8" s="498" t="s">
        <v>335</v>
      </c>
      <c r="D8" s="498"/>
      <c r="E8" s="498" t="s">
        <v>336</v>
      </c>
      <c r="F8" s="501">
        <v>243872</v>
      </c>
      <c r="G8" s="498"/>
    </row>
    <row r="10" spans="1:7">
      <c r="B10" s="494" t="s">
        <v>337</v>
      </c>
    </row>
    <row r="11" spans="1:7">
      <c r="B11" s="498" t="s">
        <v>353</v>
      </c>
      <c r="C11" s="498"/>
      <c r="D11" s="498"/>
      <c r="E11" s="498"/>
      <c r="F11" s="498"/>
      <c r="G11" s="498"/>
    </row>
    <row r="12" spans="1:7">
      <c r="A12" s="498"/>
      <c r="B12" s="498"/>
      <c r="C12" s="498"/>
      <c r="D12" s="498"/>
      <c r="E12" s="498"/>
      <c r="F12" s="498"/>
      <c r="G12" s="498"/>
    </row>
    <row r="13" spans="1:7">
      <c r="A13" s="498"/>
      <c r="B13" s="498"/>
      <c r="C13" s="498"/>
      <c r="D13" s="498"/>
      <c r="E13" s="498"/>
      <c r="F13" s="498"/>
      <c r="G13" s="498"/>
    </row>
    <row r="14" spans="1:7">
      <c r="A14" s="498"/>
      <c r="B14" s="498"/>
      <c r="C14" s="498"/>
      <c r="D14" s="498"/>
      <c r="E14" s="498"/>
      <c r="F14" s="498"/>
      <c r="G14" s="498"/>
    </row>
    <row r="15" spans="1:7">
      <c r="A15" s="498"/>
      <c r="B15" s="498"/>
      <c r="C15" s="498"/>
      <c r="D15" s="498"/>
      <c r="E15" s="498"/>
      <c r="F15" s="498"/>
      <c r="G15" s="498"/>
    </row>
    <row r="16" spans="1:7">
      <c r="A16" s="498"/>
      <c r="B16" s="498"/>
      <c r="C16" s="498"/>
      <c r="D16" s="498"/>
      <c r="E16" s="498"/>
      <c r="F16" s="498"/>
      <c r="G16" s="498"/>
    </row>
    <row r="17" spans="1:7">
      <c r="B17" s="494" t="s">
        <v>338</v>
      </c>
    </row>
    <row r="18" spans="1:7">
      <c r="B18" s="498" t="s">
        <v>358</v>
      </c>
      <c r="C18" s="498"/>
      <c r="D18" s="498"/>
      <c r="E18" s="498" t="s">
        <v>389</v>
      </c>
      <c r="F18" s="498"/>
      <c r="G18" s="498"/>
    </row>
    <row r="19" spans="1:7">
      <c r="A19" s="498"/>
      <c r="B19" s="498"/>
      <c r="C19" s="498"/>
      <c r="D19" s="498"/>
      <c r="E19" s="498"/>
      <c r="F19" s="498"/>
      <c r="G19" s="498"/>
    </row>
    <row r="20" spans="1:7">
      <c r="A20" s="498"/>
      <c r="B20" s="498"/>
      <c r="C20" s="498"/>
      <c r="D20" s="498"/>
      <c r="E20" s="498"/>
      <c r="F20" s="498"/>
      <c r="G20" s="498"/>
    </row>
    <row r="21" spans="1:7" ht="24.75" thickBot="1"/>
    <row r="22" spans="1:7" ht="25.5" thickTop="1" thickBot="1">
      <c r="A22" s="502" t="s">
        <v>286</v>
      </c>
      <c r="B22" s="694" t="s">
        <v>339</v>
      </c>
      <c r="C22" s="694"/>
      <c r="D22" s="694"/>
      <c r="E22" s="694"/>
      <c r="F22" s="502" t="s">
        <v>340</v>
      </c>
      <c r="G22" s="502" t="s">
        <v>2</v>
      </c>
    </row>
    <row r="23" spans="1:7" ht="24.75" thickTop="1">
      <c r="A23" s="503">
        <v>1</v>
      </c>
      <c r="B23" s="695" t="s">
        <v>354</v>
      </c>
      <c r="C23" s="695"/>
      <c r="D23" s="695"/>
      <c r="E23" s="695"/>
      <c r="F23" s="504">
        <v>137500</v>
      </c>
      <c r="G23" s="505"/>
    </row>
    <row r="24" spans="1:7">
      <c r="A24" s="506"/>
      <c r="B24" s="675"/>
      <c r="C24" s="675"/>
      <c r="D24" s="675"/>
      <c r="E24" s="675"/>
      <c r="F24" s="507"/>
      <c r="G24" s="508"/>
    </row>
    <row r="25" spans="1:7">
      <c r="A25" s="506"/>
      <c r="B25" s="675"/>
      <c r="C25" s="675"/>
      <c r="D25" s="675"/>
      <c r="E25" s="675"/>
      <c r="F25" s="507"/>
      <c r="G25" s="508"/>
    </row>
    <row r="26" spans="1:7">
      <c r="A26" s="506"/>
      <c r="B26" s="675"/>
      <c r="C26" s="675"/>
      <c r="D26" s="675"/>
      <c r="E26" s="675"/>
      <c r="F26" s="507"/>
      <c r="G26" s="508"/>
    </row>
    <row r="27" spans="1:7">
      <c r="A27" s="506"/>
      <c r="B27" s="675"/>
      <c r="C27" s="675"/>
      <c r="D27" s="675"/>
      <c r="E27" s="675"/>
      <c r="F27" s="507"/>
      <c r="G27" s="508"/>
    </row>
    <row r="28" spans="1:7">
      <c r="A28" s="506"/>
      <c r="B28" s="675"/>
      <c r="C28" s="675"/>
      <c r="D28" s="675"/>
      <c r="E28" s="675"/>
      <c r="F28" s="507"/>
      <c r="G28" s="508"/>
    </row>
    <row r="29" spans="1:7">
      <c r="A29" s="506"/>
      <c r="B29" s="675"/>
      <c r="C29" s="675"/>
      <c r="D29" s="675"/>
      <c r="E29" s="675"/>
      <c r="F29" s="507"/>
      <c r="G29" s="508"/>
    </row>
    <row r="30" spans="1:7">
      <c r="A30" s="506"/>
      <c r="B30" s="675"/>
      <c r="C30" s="675"/>
      <c r="D30" s="675"/>
      <c r="E30" s="675"/>
      <c r="F30" s="507"/>
      <c r="G30" s="508"/>
    </row>
    <row r="31" spans="1:7">
      <c r="A31" s="506"/>
      <c r="B31" s="675"/>
      <c r="C31" s="675"/>
      <c r="D31" s="675"/>
      <c r="E31" s="675"/>
      <c r="F31" s="507"/>
      <c r="G31" s="508"/>
    </row>
    <row r="32" spans="1:7" ht="24.75" thickBot="1">
      <c r="A32" s="509"/>
      <c r="B32" s="671"/>
      <c r="C32" s="671"/>
      <c r="D32" s="671"/>
      <c r="E32" s="671"/>
      <c r="F32" s="510"/>
      <c r="G32" s="509"/>
    </row>
    <row r="33" spans="4:7" ht="24.75" thickTop="1">
      <c r="E33" s="511" t="s">
        <v>341</v>
      </c>
      <c r="F33" s="512">
        <f>SUM(F23:F32)</f>
        <v>137500</v>
      </c>
      <c r="G33" s="513"/>
    </row>
    <row r="34" spans="4:7">
      <c r="E34" s="511" t="s">
        <v>342</v>
      </c>
      <c r="F34" s="514">
        <f>F33*7%</f>
        <v>9625.0000000000018</v>
      </c>
      <c r="G34" s="515"/>
    </row>
    <row r="35" spans="4:7" ht="24.75" thickBot="1">
      <c r="D35" s="497"/>
      <c r="E35" s="511" t="s">
        <v>343</v>
      </c>
      <c r="F35" s="516">
        <f>F33+F34</f>
        <v>147125</v>
      </c>
      <c r="G35" s="517"/>
    </row>
    <row r="36" spans="4:7" ht="24.75" thickTop="1"/>
  </sheetData>
  <mergeCells count="13">
    <mergeCell ref="B25:E25"/>
    <mergeCell ref="A1:G1"/>
    <mergeCell ref="A2:G2"/>
    <mergeCell ref="B22:E22"/>
    <mergeCell ref="B23:E23"/>
    <mergeCell ref="B24:E24"/>
    <mergeCell ref="B32:E32"/>
    <mergeCell ref="B26:E26"/>
    <mergeCell ref="B27:E27"/>
    <mergeCell ref="B28:E28"/>
    <mergeCell ref="B29:E29"/>
    <mergeCell ref="B30:E30"/>
    <mergeCell ref="B31:E31"/>
  </mergeCells>
  <pageMargins left="0.7" right="0.7" top="0.75" bottom="0.75" header="0.3" footer="0.3"/>
  <pageSetup paperSize="9" scale="70" fitToHeight="0" orientation="portrait" verticalDpi="597" r:id="rId1"/>
  <headerFooter>
    <oddHeader>&amp;Rแผ่นที่ &amp;P/&amp;N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N36"/>
  <sheetViews>
    <sheetView topLeftCell="B1" zoomScale="90" zoomScaleNormal="90" workbookViewId="0">
      <selection activeCell="I24" sqref="I24"/>
    </sheetView>
  </sheetViews>
  <sheetFormatPr defaultColWidth="9.140625" defaultRowHeight="22.5" customHeight="1"/>
  <cols>
    <col min="1" max="1" width="7.85546875" style="343" customWidth="1"/>
    <col min="2" max="2" width="70.42578125" style="14" customWidth="1"/>
    <col min="3" max="3" width="8.7109375" style="344" customWidth="1"/>
    <col min="4" max="4" width="7.7109375" style="345" customWidth="1"/>
    <col min="5" max="5" width="13.42578125" style="14" customWidth="1"/>
    <col min="6" max="6" width="18" style="14" customWidth="1"/>
    <col min="7" max="7" width="11.7109375" style="14" customWidth="1"/>
    <col min="8" max="8" width="12.85546875" style="14" customWidth="1"/>
    <col min="9" max="9" width="20.42578125" style="14" customWidth="1"/>
    <col min="10" max="10" width="26.42578125" style="343" customWidth="1"/>
    <col min="11" max="11" width="10.85546875" style="14" customWidth="1"/>
    <col min="12" max="12" width="29.42578125" style="14" customWidth="1"/>
    <col min="13" max="13" width="43.85546875" style="14" customWidth="1"/>
    <col min="14" max="14" width="8.85546875" style="14" customWidth="1"/>
    <col min="15" max="16" width="10" style="14" customWidth="1"/>
    <col min="17" max="17" width="12.85546875" style="14" customWidth="1"/>
    <col min="18" max="19" width="10" style="14" customWidth="1"/>
    <col min="20" max="20" width="12.140625" style="14" customWidth="1"/>
    <col min="21" max="16384" width="9.140625" style="14"/>
  </cols>
  <sheetData>
    <row r="1" spans="1:14" s="8" customFormat="1" ht="23.25" customHeight="1">
      <c r="A1" s="5" t="s">
        <v>122</v>
      </c>
      <c r="B1" s="3"/>
      <c r="C1" s="6"/>
      <c r="D1" s="7"/>
      <c r="E1" s="15"/>
      <c r="F1" s="16"/>
      <c r="G1" s="16"/>
      <c r="H1" s="16"/>
      <c r="I1" s="16"/>
      <c r="J1" s="16"/>
    </row>
    <row r="2" spans="1:14" s="8" customFormat="1" ht="23.25" customHeight="1">
      <c r="A2" s="5" t="s">
        <v>123</v>
      </c>
      <c r="B2" s="3"/>
      <c r="C2" s="9"/>
      <c r="D2" s="10"/>
      <c r="E2" s="17"/>
      <c r="F2" s="16"/>
      <c r="G2" s="16"/>
      <c r="H2" s="619">
        <f>ปร5ข!F4</f>
        <v>0</v>
      </c>
      <c r="I2" s="622"/>
      <c r="J2" s="16"/>
    </row>
    <row r="3" spans="1:14" s="8" customFormat="1" ht="23.25" customHeight="1" thickBot="1">
      <c r="A3" s="3" t="s">
        <v>279</v>
      </c>
      <c r="B3" s="3"/>
      <c r="C3" s="9"/>
      <c r="D3" s="10"/>
      <c r="E3" s="9"/>
      <c r="F3" s="16"/>
      <c r="G3" s="16"/>
      <c r="H3" s="16"/>
      <c r="I3" s="16"/>
      <c r="J3" s="16"/>
    </row>
    <row r="4" spans="1:14" s="8" customFormat="1" ht="22.5" customHeight="1" thickTop="1">
      <c r="A4" s="696" t="s">
        <v>0</v>
      </c>
      <c r="B4" s="698" t="s">
        <v>1</v>
      </c>
      <c r="C4" s="700" t="s">
        <v>30</v>
      </c>
      <c r="D4" s="700" t="s">
        <v>6</v>
      </c>
      <c r="E4" s="315" t="s">
        <v>31</v>
      </c>
      <c r="F4" s="316"/>
      <c r="G4" s="315" t="s">
        <v>32</v>
      </c>
      <c r="H4" s="316"/>
      <c r="I4" s="702" t="s">
        <v>7</v>
      </c>
      <c r="J4" s="696" t="s">
        <v>2</v>
      </c>
    </row>
    <row r="5" spans="1:14" s="8" customFormat="1" ht="22.5" customHeight="1">
      <c r="A5" s="697"/>
      <c r="B5" s="699"/>
      <c r="C5" s="701"/>
      <c r="D5" s="701"/>
      <c r="E5" s="27" t="s">
        <v>8</v>
      </c>
      <c r="F5" s="27" t="s">
        <v>9</v>
      </c>
      <c r="G5" s="27" t="s">
        <v>8</v>
      </c>
      <c r="H5" s="27" t="s">
        <v>9</v>
      </c>
      <c r="I5" s="703"/>
      <c r="J5" s="697"/>
    </row>
    <row r="6" spans="1:14" s="8" customFormat="1" ht="22.5" customHeight="1">
      <c r="A6" s="26"/>
      <c r="B6" s="317" t="s">
        <v>130</v>
      </c>
      <c r="C6" s="28"/>
      <c r="D6" s="28"/>
      <c r="E6" s="27"/>
      <c r="F6" s="27"/>
      <c r="G6" s="27"/>
      <c r="H6" s="27"/>
      <c r="I6" s="318"/>
      <c r="J6" s="26"/>
    </row>
    <row r="7" spans="1:14" ht="22.5" customHeight="1">
      <c r="A7" s="33">
        <v>1</v>
      </c>
      <c r="B7" s="279" t="s">
        <v>146</v>
      </c>
      <c r="C7" s="31">
        <v>15</v>
      </c>
      <c r="D7" s="31" t="s">
        <v>138</v>
      </c>
      <c r="E7" s="30">
        <v>199</v>
      </c>
      <c r="F7" s="30">
        <f>C7*E7</f>
        <v>2985</v>
      </c>
      <c r="G7" s="30"/>
      <c r="H7" s="30">
        <f>C7*G7</f>
        <v>0</v>
      </c>
      <c r="I7" s="319">
        <f>+F7+H7</f>
        <v>2985</v>
      </c>
      <c r="J7" s="320"/>
    </row>
    <row r="8" spans="1:14" ht="22.5" customHeight="1">
      <c r="A8" s="33">
        <v>2</v>
      </c>
      <c r="B8" s="279" t="s">
        <v>147</v>
      </c>
      <c r="C8" s="31">
        <v>2</v>
      </c>
      <c r="D8" s="31" t="s">
        <v>138</v>
      </c>
      <c r="E8" s="30">
        <v>895</v>
      </c>
      <c r="F8" s="30">
        <f t="shared" ref="F8:F15" si="0">C8*E8</f>
        <v>1790</v>
      </c>
      <c r="G8" s="30"/>
      <c r="H8" s="30">
        <f t="shared" ref="H8:H15" si="1">C8*G8</f>
        <v>0</v>
      </c>
      <c r="I8" s="319">
        <f t="shared" ref="I8:I15" si="2">+F8+H8</f>
        <v>1790</v>
      </c>
      <c r="J8" s="320"/>
    </row>
    <row r="9" spans="1:14" ht="22.5" customHeight="1">
      <c r="A9" s="33">
        <v>3</v>
      </c>
      <c r="B9" s="279" t="s">
        <v>148</v>
      </c>
      <c r="C9" s="321">
        <v>4</v>
      </c>
      <c r="D9" s="322" t="s">
        <v>157</v>
      </c>
      <c r="E9" s="30">
        <v>1070</v>
      </c>
      <c r="F9" s="30">
        <f t="shared" si="0"/>
        <v>4280</v>
      </c>
      <c r="G9" s="30">
        <v>70</v>
      </c>
      <c r="H9" s="30">
        <f t="shared" si="1"/>
        <v>280</v>
      </c>
      <c r="I9" s="319">
        <f t="shared" si="2"/>
        <v>4560</v>
      </c>
      <c r="J9" s="323"/>
      <c r="M9" s="14" t="s">
        <v>131</v>
      </c>
    </row>
    <row r="10" spans="1:14" ht="22.5" customHeight="1">
      <c r="A10" s="33">
        <v>4</v>
      </c>
      <c r="B10" s="279" t="s">
        <v>149</v>
      </c>
      <c r="C10" s="321">
        <v>15</v>
      </c>
      <c r="D10" s="322" t="s">
        <v>157</v>
      </c>
      <c r="E10" s="30">
        <v>668</v>
      </c>
      <c r="F10" s="30">
        <f t="shared" si="0"/>
        <v>10020</v>
      </c>
      <c r="G10" s="30">
        <v>70</v>
      </c>
      <c r="H10" s="30">
        <f t="shared" si="1"/>
        <v>1050</v>
      </c>
      <c r="I10" s="319">
        <f t="shared" si="2"/>
        <v>11070</v>
      </c>
      <c r="J10" s="324"/>
    </row>
    <row r="11" spans="1:14" s="8" customFormat="1" ht="22.5" customHeight="1">
      <c r="A11" s="33">
        <v>5</v>
      </c>
      <c r="B11" s="279" t="s">
        <v>150</v>
      </c>
      <c r="C11" s="321">
        <v>1</v>
      </c>
      <c r="D11" s="322" t="s">
        <v>24</v>
      </c>
      <c r="E11" s="30">
        <v>8000</v>
      </c>
      <c r="F11" s="30">
        <f t="shared" si="0"/>
        <v>8000</v>
      </c>
      <c r="G11" s="30"/>
      <c r="H11" s="30">
        <f t="shared" si="1"/>
        <v>0</v>
      </c>
      <c r="I11" s="319">
        <f t="shared" si="2"/>
        <v>8000</v>
      </c>
      <c r="J11" s="325"/>
      <c r="M11" s="326">
        <v>5</v>
      </c>
      <c r="N11" s="327" t="s">
        <v>132</v>
      </c>
    </row>
    <row r="12" spans="1:14" s="8" customFormat="1" ht="22.5" customHeight="1">
      <c r="A12" s="33">
        <v>6</v>
      </c>
      <c r="B12" s="279" t="s">
        <v>151</v>
      </c>
      <c r="C12" s="321">
        <v>1</v>
      </c>
      <c r="D12" s="322" t="s">
        <v>158</v>
      </c>
      <c r="E12" s="30">
        <v>1500</v>
      </c>
      <c r="F12" s="30">
        <f t="shared" si="0"/>
        <v>1500</v>
      </c>
      <c r="G12" s="30"/>
      <c r="H12" s="30">
        <f t="shared" si="1"/>
        <v>0</v>
      </c>
      <c r="I12" s="319">
        <f t="shared" si="2"/>
        <v>1500</v>
      </c>
      <c r="J12" s="324"/>
      <c r="M12" s="326">
        <v>5.0999999999999996</v>
      </c>
      <c r="N12" s="328" t="s">
        <v>133</v>
      </c>
    </row>
    <row r="13" spans="1:14" s="8" customFormat="1" ht="22.5" customHeight="1">
      <c r="A13" s="33">
        <v>7</v>
      </c>
      <c r="B13" s="279" t="s">
        <v>152</v>
      </c>
      <c r="C13" s="28">
        <v>1</v>
      </c>
      <c r="D13" s="28" t="s">
        <v>158</v>
      </c>
      <c r="E13" s="30">
        <v>41</v>
      </c>
      <c r="F13" s="30">
        <f t="shared" si="0"/>
        <v>41</v>
      </c>
      <c r="G13" s="30"/>
      <c r="H13" s="30">
        <f t="shared" si="1"/>
        <v>0</v>
      </c>
      <c r="I13" s="319">
        <f t="shared" si="2"/>
        <v>41</v>
      </c>
      <c r="J13" s="329"/>
      <c r="M13" s="330" t="s">
        <v>134</v>
      </c>
      <c r="N13" s="331" t="s">
        <v>135</v>
      </c>
    </row>
    <row r="14" spans="1:14" s="8" customFormat="1" ht="22.5" customHeight="1">
      <c r="A14" s="33">
        <v>8</v>
      </c>
      <c r="B14" s="279" t="s">
        <v>153</v>
      </c>
      <c r="C14" s="28">
        <v>2</v>
      </c>
      <c r="D14" s="28" t="s">
        <v>158</v>
      </c>
      <c r="E14" s="30">
        <v>237</v>
      </c>
      <c r="F14" s="30">
        <f t="shared" si="0"/>
        <v>474</v>
      </c>
      <c r="G14" s="30"/>
      <c r="H14" s="30">
        <f t="shared" si="1"/>
        <v>0</v>
      </c>
      <c r="I14" s="319">
        <f t="shared" si="2"/>
        <v>474</v>
      </c>
      <c r="J14" s="329"/>
      <c r="M14" s="332"/>
      <c r="N14" s="331" t="s">
        <v>136</v>
      </c>
    </row>
    <row r="15" spans="1:14" s="8" customFormat="1" ht="22.5" customHeight="1">
      <c r="A15" s="33">
        <v>9</v>
      </c>
      <c r="B15" s="279" t="s">
        <v>154</v>
      </c>
      <c r="C15" s="28">
        <v>2</v>
      </c>
      <c r="D15" s="28" t="s">
        <v>159</v>
      </c>
      <c r="E15" s="30">
        <v>1990</v>
      </c>
      <c r="F15" s="30">
        <f t="shared" si="0"/>
        <v>3980</v>
      </c>
      <c r="G15" s="30"/>
      <c r="H15" s="30">
        <f t="shared" si="1"/>
        <v>0</v>
      </c>
      <c r="I15" s="319">
        <f t="shared" si="2"/>
        <v>3980</v>
      </c>
      <c r="J15" s="329"/>
    </row>
    <row r="16" spans="1:14" s="8" customFormat="1" ht="22.5" customHeight="1">
      <c r="A16" s="33">
        <v>10</v>
      </c>
      <c r="B16" s="279" t="s">
        <v>155</v>
      </c>
      <c r="C16" s="28">
        <v>10</v>
      </c>
      <c r="D16" s="28" t="s">
        <v>159</v>
      </c>
      <c r="E16" s="30">
        <v>190</v>
      </c>
      <c r="F16" s="30">
        <f t="shared" ref="F16:F17" si="3">C16*E16</f>
        <v>1900</v>
      </c>
      <c r="G16" s="30"/>
      <c r="H16" s="30">
        <f t="shared" ref="H16:H17" si="4">C16*G16</f>
        <v>0</v>
      </c>
      <c r="I16" s="319">
        <f t="shared" ref="I16:I17" si="5">+F16+H16</f>
        <v>1900</v>
      </c>
      <c r="J16" s="329"/>
    </row>
    <row r="17" spans="1:12" s="8" customFormat="1" ht="22.5" customHeight="1">
      <c r="A17" s="33">
        <v>11</v>
      </c>
      <c r="B17" s="279" t="s">
        <v>156</v>
      </c>
      <c r="C17" s="28">
        <v>1</v>
      </c>
      <c r="D17" s="28" t="s">
        <v>24</v>
      </c>
      <c r="E17" s="30">
        <v>1790</v>
      </c>
      <c r="F17" s="30">
        <f t="shared" si="3"/>
        <v>1790</v>
      </c>
      <c r="G17" s="30"/>
      <c r="H17" s="30">
        <f t="shared" si="4"/>
        <v>0</v>
      </c>
      <c r="I17" s="319">
        <f t="shared" si="5"/>
        <v>1790</v>
      </c>
      <c r="J17" s="329"/>
    </row>
    <row r="18" spans="1:12" s="8" customFormat="1" ht="22.5" customHeight="1">
      <c r="A18" s="33">
        <v>12</v>
      </c>
      <c r="B18" s="279" t="s">
        <v>393</v>
      </c>
      <c r="C18" s="28">
        <v>2</v>
      </c>
      <c r="D18" s="28" t="s">
        <v>42</v>
      </c>
      <c r="E18" s="30">
        <v>1435</v>
      </c>
      <c r="F18" s="30">
        <f>C18*E18</f>
        <v>2870</v>
      </c>
      <c r="G18" s="30">
        <v>450</v>
      </c>
      <c r="H18" s="30">
        <f>C18*G18</f>
        <v>900</v>
      </c>
      <c r="I18" s="319">
        <f>+F18+H18</f>
        <v>3770</v>
      </c>
      <c r="J18" s="329"/>
      <c r="L18" s="8">
        <v>3290</v>
      </c>
    </row>
    <row r="19" spans="1:12" s="8" customFormat="1" ht="22.5" customHeight="1">
      <c r="A19" s="33"/>
      <c r="B19" s="333"/>
      <c r="C19" s="28"/>
      <c r="D19" s="28"/>
      <c r="E19" s="30"/>
      <c r="F19" s="30"/>
      <c r="G19" s="30"/>
      <c r="H19" s="30"/>
      <c r="I19" s="319"/>
      <c r="J19" s="329"/>
      <c r="L19" s="493"/>
    </row>
    <row r="20" spans="1:12" s="8" customFormat="1" ht="22.5" customHeight="1">
      <c r="A20" s="29"/>
      <c r="B20" s="333"/>
      <c r="C20" s="28"/>
      <c r="D20" s="28"/>
      <c r="E20" s="27"/>
      <c r="F20" s="30"/>
      <c r="G20" s="27"/>
      <c r="H20" s="27"/>
      <c r="I20" s="334"/>
      <c r="J20" s="329"/>
    </row>
    <row r="21" spans="1:12" s="8" customFormat="1" ht="22.5" customHeight="1">
      <c r="A21" s="26"/>
      <c r="B21" s="335"/>
      <c r="C21" s="28"/>
      <c r="D21" s="28"/>
      <c r="E21" s="27"/>
      <c r="F21" s="27"/>
      <c r="G21" s="27"/>
      <c r="H21" s="27"/>
      <c r="I21" s="318"/>
      <c r="J21" s="329"/>
    </row>
    <row r="22" spans="1:12" s="8" customFormat="1" ht="22.5" customHeight="1">
      <c r="A22" s="26"/>
      <c r="B22" s="335"/>
      <c r="C22" s="28"/>
      <c r="D22" s="28"/>
      <c r="E22" s="27"/>
      <c r="F22" s="27"/>
      <c r="G22" s="27"/>
      <c r="H22" s="27"/>
      <c r="I22" s="318"/>
      <c r="J22" s="329"/>
    </row>
    <row r="23" spans="1:12" s="8" customFormat="1" ht="22.5" customHeight="1">
      <c r="A23" s="26"/>
      <c r="B23" s="335"/>
      <c r="C23" s="28"/>
      <c r="D23" s="28"/>
      <c r="E23" s="27"/>
      <c r="F23" s="27"/>
      <c r="G23" s="27"/>
      <c r="H23" s="27"/>
      <c r="I23" s="318"/>
      <c r="J23" s="329"/>
    </row>
    <row r="24" spans="1:12" s="342" customFormat="1" ht="22.5" customHeight="1">
      <c r="A24" s="336"/>
      <c r="B24" s="337" t="s">
        <v>137</v>
      </c>
      <c r="C24" s="338"/>
      <c r="D24" s="338"/>
      <c r="E24" s="339"/>
      <c r="F24" s="340">
        <f>SUM(F6:F23)</f>
        <v>39630</v>
      </c>
      <c r="G24" s="340"/>
      <c r="H24" s="340">
        <f>SUM(H6:H23)</f>
        <v>2230</v>
      </c>
      <c r="I24" s="340">
        <f>SUM(I6:I23)</f>
        <v>41860</v>
      </c>
      <c r="J24" s="341"/>
    </row>
    <row r="25" spans="1:12" ht="22.5" customHeight="1">
      <c r="L25" s="346">
        <v>14</v>
      </c>
    </row>
    <row r="26" spans="1:12" ht="22.5" customHeight="1">
      <c r="L26" s="346">
        <v>15</v>
      </c>
    </row>
    <row r="27" spans="1:12" ht="22.5" customHeight="1">
      <c r="L27" s="346">
        <v>16</v>
      </c>
    </row>
    <row r="28" spans="1:12" ht="22.5" customHeight="1">
      <c r="L28" s="346">
        <v>17</v>
      </c>
    </row>
    <row r="29" spans="1:12" ht="22.5" customHeight="1">
      <c r="L29" s="346">
        <v>18</v>
      </c>
    </row>
    <row r="30" spans="1:12" ht="22.5" customHeight="1">
      <c r="L30" s="346">
        <v>19</v>
      </c>
    </row>
    <row r="31" spans="1:12" ht="22.5" customHeight="1">
      <c r="L31" s="346">
        <v>20</v>
      </c>
    </row>
    <row r="32" spans="1:12" ht="22.5" customHeight="1">
      <c r="L32" s="346">
        <v>21</v>
      </c>
    </row>
    <row r="33" spans="12:12" ht="22.5" customHeight="1">
      <c r="L33" s="346">
        <v>22</v>
      </c>
    </row>
    <row r="34" spans="12:12" ht="22.5" customHeight="1">
      <c r="L34" s="346">
        <v>23</v>
      </c>
    </row>
    <row r="35" spans="12:12" ht="22.5" customHeight="1">
      <c r="L35" s="346">
        <v>24</v>
      </c>
    </row>
    <row r="36" spans="12:12" ht="22.5" customHeight="1">
      <c r="L36" s="346">
        <v>25</v>
      </c>
    </row>
  </sheetData>
  <mergeCells count="6">
    <mergeCell ref="J4:J5"/>
    <mergeCell ref="A4:A5"/>
    <mergeCell ref="B4:B5"/>
    <mergeCell ref="C4:C5"/>
    <mergeCell ref="D4:D5"/>
    <mergeCell ref="I4:I5"/>
  </mergeCells>
  <pageMargins left="0.7" right="0.7" top="0.75" bottom="0.75" header="0.3" footer="0.3"/>
  <pageSetup paperSize="9" scale="48" fitToHeight="0" orientation="portrait" verticalDpi="598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CC"/>
    <pageSetUpPr fitToPage="1"/>
  </sheetPr>
  <dimension ref="A15:D31"/>
  <sheetViews>
    <sheetView topLeftCell="A10" workbookViewId="0">
      <selection activeCell="C30" sqref="C30"/>
    </sheetView>
  </sheetViews>
  <sheetFormatPr defaultColWidth="12.28515625" defaultRowHeight="23.25"/>
  <cols>
    <col min="1" max="1" width="14.5703125" style="530" customWidth="1"/>
    <col min="2" max="2" width="63.7109375" style="530" customWidth="1"/>
    <col min="3" max="3" width="18" style="530" customWidth="1"/>
    <col min="4" max="4" width="9.140625" style="530" bestFit="1" customWidth="1"/>
    <col min="5" max="16384" width="12.28515625" style="530"/>
  </cols>
  <sheetData>
    <row r="15" spans="1:4" ht="24" thickBot="1"/>
    <row r="16" spans="1:4" ht="24.75" thickTop="1" thickBot="1">
      <c r="A16" s="704" t="s">
        <v>359</v>
      </c>
      <c r="B16" s="705"/>
      <c r="C16" s="706"/>
      <c r="D16" s="531"/>
    </row>
    <row r="17" spans="1:4" ht="24" thickTop="1">
      <c r="A17" s="532"/>
      <c r="B17" s="532"/>
      <c r="C17" s="532"/>
      <c r="D17" s="531"/>
    </row>
    <row r="18" spans="1:4">
      <c r="A18" s="533" t="s">
        <v>295</v>
      </c>
      <c r="B18" s="534" t="s">
        <v>296</v>
      </c>
      <c r="C18" s="535">
        <v>0.15</v>
      </c>
      <c r="D18" s="531"/>
    </row>
    <row r="19" spans="1:4">
      <c r="A19" s="532"/>
      <c r="B19" s="536" t="s">
        <v>297</v>
      </c>
      <c r="C19" s="537">
        <v>0.05</v>
      </c>
      <c r="D19" s="531"/>
    </row>
    <row r="20" spans="1:4">
      <c r="A20" s="532"/>
      <c r="B20" s="534" t="s">
        <v>298</v>
      </c>
      <c r="C20" s="535">
        <v>7.0000000000000007E-2</v>
      </c>
      <c r="D20" s="531" t="s">
        <v>360</v>
      </c>
    </row>
    <row r="21" spans="1:4">
      <c r="A21" s="538"/>
      <c r="B21" s="536" t="s">
        <v>361</v>
      </c>
      <c r="C21" s="537">
        <v>7.0000000000000007E-2</v>
      </c>
      <c r="D21" s="538"/>
    </row>
    <row r="22" spans="1:4" ht="24" thickBot="1">
      <c r="A22" s="531"/>
      <c r="B22" s="532" t="s">
        <v>362</v>
      </c>
      <c r="C22" s="531"/>
      <c r="D22" s="531"/>
    </row>
    <row r="23" spans="1:4" ht="24" thickBot="1">
      <c r="A23" s="539" t="s">
        <v>363</v>
      </c>
      <c r="B23" s="539" t="s">
        <v>364</v>
      </c>
      <c r="C23" s="539" t="s">
        <v>365</v>
      </c>
      <c r="D23" s="540"/>
    </row>
    <row r="24" spans="1:4">
      <c r="A24" s="541" t="s">
        <v>366</v>
      </c>
      <c r="B24" s="542" t="s">
        <v>367</v>
      </c>
      <c r="C24" s="543">
        <f>'ปร.5(ก)'!H12</f>
        <v>3870643.1429999992</v>
      </c>
      <c r="D24" s="531"/>
    </row>
    <row r="25" spans="1:4">
      <c r="A25" s="544" t="s">
        <v>368</v>
      </c>
      <c r="B25" s="545" t="s">
        <v>369</v>
      </c>
      <c r="C25" s="546">
        <v>2000000</v>
      </c>
      <c r="D25" s="531"/>
    </row>
    <row r="26" spans="1:4">
      <c r="A26" s="544" t="s">
        <v>370</v>
      </c>
      <c r="B26" s="545" t="s">
        <v>371</v>
      </c>
      <c r="C26" s="546">
        <v>5000000</v>
      </c>
      <c r="D26" s="531"/>
    </row>
    <row r="27" spans="1:4">
      <c r="A27" s="544" t="s">
        <v>372</v>
      </c>
      <c r="B27" s="545" t="s">
        <v>373</v>
      </c>
      <c r="C27" s="547">
        <v>1.3017000000000001</v>
      </c>
      <c r="D27" s="548"/>
    </row>
    <row r="28" spans="1:4" ht="24" thickBot="1">
      <c r="A28" s="549" t="s">
        <v>374</v>
      </c>
      <c r="B28" s="550" t="s">
        <v>375</v>
      </c>
      <c r="C28" s="551">
        <v>1.2969999999999999</v>
      </c>
      <c r="D28" s="531"/>
    </row>
    <row r="29" spans="1:4" ht="24" thickBot="1">
      <c r="A29" s="707" t="s">
        <v>376</v>
      </c>
      <c r="B29" s="707"/>
      <c r="C29" s="552">
        <f>ROUNDDOWN(C27-((C27-C28)*(C24-C25)/(C26-C25)),4)</f>
        <v>1.2987</v>
      </c>
      <c r="D29" s="531"/>
    </row>
    <row r="30" spans="1:4">
      <c r="A30" s="531"/>
      <c r="B30" s="531"/>
      <c r="C30" s="531"/>
      <c r="D30" s="531"/>
    </row>
    <row r="31" spans="1:4">
      <c r="A31" s="531"/>
      <c r="B31" s="531"/>
      <c r="C31" s="531"/>
      <c r="D31" s="531"/>
    </row>
  </sheetData>
  <mergeCells count="2">
    <mergeCell ref="A16:C16"/>
    <mergeCell ref="A29:B29"/>
  </mergeCells>
  <pageMargins left="0.7" right="0.7" top="0.75" bottom="0.75" header="0.3" footer="0.3"/>
  <pageSetup paperSize="9" scale="73"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11</vt:i4>
      </vt:variant>
    </vt:vector>
  </HeadingPairs>
  <TitlesOfParts>
    <vt:vector size="22" baseType="lpstr">
      <vt:lpstr>ปร.6</vt:lpstr>
      <vt:lpstr>ปร.5(ก)</vt:lpstr>
      <vt:lpstr>ปร5ข</vt:lpstr>
      <vt:lpstr>ปร.4 1.รื้อถอน ปรับภูมิทัศน์</vt:lpstr>
      <vt:lpstr>ปร.4 2.ห้องน้ำ</vt:lpstr>
      <vt:lpstr>ปร.4(พ)</vt:lpstr>
      <vt:lpstr>เหตุผลฯ</vt:lpstr>
      <vt:lpstr>ครุภัณฑ์จัดซื้อสั่งซื้อ</vt:lpstr>
      <vt:lpstr>FactorF</vt:lpstr>
      <vt:lpstr>Back up</vt:lpstr>
      <vt:lpstr>BOQ</vt:lpstr>
      <vt:lpstr>BOQ!Print_Area</vt:lpstr>
      <vt:lpstr>ครุภัณฑ์จัดซื้อสั่งซื้อ!Print_Area</vt:lpstr>
      <vt:lpstr>'ปร.4 1.รื้อถอน ปรับภูมิทัศน์'!Print_Area</vt:lpstr>
      <vt:lpstr>'ปร.4 2.ห้องน้ำ'!Print_Area</vt:lpstr>
      <vt:lpstr>'ปร.4(พ)'!Print_Area</vt:lpstr>
      <vt:lpstr>'ปร.5(ก)'!Print_Area</vt:lpstr>
      <vt:lpstr>ปร.6!Print_Area</vt:lpstr>
      <vt:lpstr>BOQ!Print_Titles</vt:lpstr>
      <vt:lpstr>'ปร.4 1.รื้อถอน ปรับภูมิทัศน์'!Print_Titles</vt:lpstr>
      <vt:lpstr>'ปร.4 2.ห้องน้ำ'!Print_Titles</vt:lpstr>
      <vt:lpstr>'ปร.4(พ)'!Print_Titles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Thananrin Jitaree</cp:lastModifiedBy>
  <cp:lastPrinted>2024-09-16T07:57:26Z</cp:lastPrinted>
  <dcterms:created xsi:type="dcterms:W3CDTF">2018-11-15T06:03:00Z</dcterms:created>
  <dcterms:modified xsi:type="dcterms:W3CDTF">2024-09-16T08:09:08Z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1054-11.2.0.10031</vt:lpwstr>
  </property>
</Properties>
</file>